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ноябр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B151" i="1"/>
  <c r="B150" i="1"/>
  <c r="B148" i="1"/>
  <c r="B145" i="1"/>
  <c r="B144" i="1"/>
  <c r="C141" i="1"/>
  <c r="C135" i="1"/>
  <c r="B131" i="1"/>
  <c r="D127" i="1" s="1"/>
  <c r="D125" i="1"/>
  <c r="B125" i="1"/>
  <c r="B52" i="1"/>
  <c r="D52" i="1" s="1"/>
  <c r="B49" i="1"/>
  <c r="D47" i="1"/>
  <c r="B41" i="1"/>
  <c r="D40" i="1" s="1"/>
  <c r="B35" i="1"/>
  <c r="B34" i="1"/>
  <c r="B33" i="1"/>
  <c r="D32" i="1"/>
  <c r="B30" i="1"/>
  <c r="D30" i="1" s="1"/>
  <c r="B26" i="1"/>
  <c r="B25" i="1"/>
  <c r="B24" i="1"/>
  <c r="D23" i="1" s="1"/>
  <c r="C19" i="1"/>
  <c r="D15" i="1" s="1"/>
  <c r="C18" i="1"/>
  <c r="B18" i="1"/>
  <c r="B17" i="1"/>
  <c r="B11" i="1"/>
  <c r="B10" i="1"/>
  <c r="B9" i="1"/>
  <c r="B8" i="1"/>
  <c r="B7" i="1"/>
  <c r="B6" i="1"/>
  <c r="B5" i="1"/>
  <c r="B3" i="1"/>
  <c r="B2" i="1"/>
  <c r="D1" i="1" l="1"/>
  <c r="D160" i="1" s="1"/>
  <c r="E32" i="1" s="1"/>
  <c r="E127" i="1" l="1"/>
  <c r="E15" i="1"/>
  <c r="E52" i="1"/>
  <c r="E40" i="1"/>
  <c r="E47" i="1"/>
  <c r="E30" i="1"/>
  <c r="E23" i="1"/>
  <c r="E1" i="1"/>
  <c r="E160" i="1" s="1"/>
  <c r="E125" i="1"/>
</calcChain>
</file>

<file path=xl/comments1.xml><?xml version="1.0" encoding="utf-8"?>
<comments xmlns="http://schemas.openxmlformats.org/spreadsheetml/2006/main">
  <authors>
    <author>o.sviridova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o.sviridova: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<sst xmlns="http://schemas.openxmlformats.org/spreadsheetml/2006/main" count="137" uniqueCount="84">
  <si>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</si>
  <si>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</si>
  <si>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</si>
  <si>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</si>
  <si>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</si>
  <si>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</si>
  <si>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</si>
  <si>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</si>
  <si>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</si>
  <si>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</si>
  <si>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</si>
  <si>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</si>
  <si>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</si>
  <si>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</si>
  <si>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</si>
  <si>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</si>
  <si>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</si>
  <si>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</si>
  <si>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Оплата ухода патронажной няни</t>
  </si>
  <si>
    <t>Оплата анализов, лекарств</t>
  </si>
  <si>
    <t>Оплата трансфера</t>
  </si>
  <si>
    <t>Валерия Р.</t>
  </si>
  <si>
    <t xml:space="preserve">Валя К. 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</si>
  <si>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</si>
  <si>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</si>
  <si>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</si>
  <si>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>ГРАНТ</t>
  </si>
  <si>
    <t>Роман Р.</t>
  </si>
  <si>
    <t>Школа приемных родителей</t>
  </si>
  <si>
    <t>Трансфер</t>
  </si>
  <si>
    <t>Ваня Ф.</t>
  </si>
  <si>
    <t>Оплата интернета, мобильной связи</t>
  </si>
  <si>
    <t>Артем Х.</t>
  </si>
  <si>
    <t>Оплата лицензии на ПО, оплата программ и доп.ПО, 1С</t>
  </si>
  <si>
    <t>Николай Ф.</t>
  </si>
  <si>
    <t xml:space="preserve">Семен К. </t>
  </si>
  <si>
    <t>Софинансирование</t>
  </si>
  <si>
    <t>Оплата труда воспитателя, инструктора ЛФК</t>
  </si>
  <si>
    <t>Даша З.</t>
  </si>
  <si>
    <t>Леня С.</t>
  </si>
  <si>
    <t>Петя З.</t>
  </si>
  <si>
    <t>Петя Ф.</t>
  </si>
  <si>
    <t>Коля.Сочи</t>
  </si>
  <si>
    <t>Оплата работы сотрудников</t>
  </si>
  <si>
    <t>Бытовые нужды офиса</t>
  </si>
  <si>
    <t>Оплата общих лекарств, продуктов, анализов патронажных нянь, хоз.товаров в больницу</t>
  </si>
  <si>
    <t>Андрей К.</t>
  </si>
  <si>
    <t>Билеты</t>
  </si>
  <si>
    <t xml:space="preserve">Аренда, коммунальные расходы </t>
  </si>
  <si>
    <t>Содержание: питание, расходники</t>
  </si>
  <si>
    <t>Оплата работы врачей</t>
  </si>
  <si>
    <t>Оплата работы админ.сотрудников</t>
  </si>
  <si>
    <t>Проживание</t>
  </si>
  <si>
    <t>Проезд</t>
  </si>
  <si>
    <t>Михаил С.</t>
  </si>
  <si>
    <t>Петровск-Забайкальский</t>
  </si>
  <si>
    <t>Оплата полиграфической продукции</t>
  </si>
  <si>
    <t>Оплата анализов нянь, лекарств и средств гигиены</t>
  </si>
  <si>
    <t>Социальный центр помощи детям-сиротам</t>
  </si>
  <si>
    <t>Покупка одежды</t>
  </si>
  <si>
    <t>Почтовые услуги (отправка заключений в учреждения)</t>
  </si>
  <si>
    <t>ТО оборудования</t>
  </si>
  <si>
    <t xml:space="preserve">Доставка </t>
  </si>
  <si>
    <t>Проект Медицина вместе</t>
  </si>
  <si>
    <t>Обучение</t>
  </si>
  <si>
    <t>Амина Р.</t>
  </si>
  <si>
    <t>Покупка билетов</t>
  </si>
  <si>
    <t>Вадим К.</t>
  </si>
  <si>
    <t>Ирина М.</t>
  </si>
  <si>
    <t>Максим Б.</t>
  </si>
  <si>
    <t>Полина Ф.</t>
  </si>
  <si>
    <t>Оплата коляски</t>
  </si>
  <si>
    <t>Сергей Т.</t>
  </si>
  <si>
    <t>Федя О.</t>
  </si>
  <si>
    <t>Выездные медицинские консультации для региональных детей-сирот                     (в рамках проекта Медицина Вместе)</t>
  </si>
  <si>
    <t>ГРАНТ Абсолют</t>
  </si>
  <si>
    <t>Заработная плата сотрудников и налоги</t>
  </si>
  <si>
    <t>Нальчик</t>
  </si>
  <si>
    <t>Петров Вал</t>
  </si>
  <si>
    <t>ЛНР</t>
  </si>
  <si>
    <t>Кострома</t>
  </si>
  <si>
    <t>проживание</t>
  </si>
  <si>
    <t>Покупка нужностей</t>
  </si>
  <si>
    <t>Камышин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</si>
</sst>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528135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12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43" fontId="14" fillId="0" borderId="0" xfId="0" applyNumberFormat="1" applyFont="1"/>
    <xf numFmtId="43" fontId="14" fillId="0" borderId="0" xfId="1" applyFont="1"/>
    <xf numFmtId="0" fontId="14" fillId="0" borderId="0" xfId="0" applyFont="1"/>
    <xf numFmtId="43" fontId="15" fillId="0" borderId="0" xfId="1" applyFont="1" applyBorder="1" applyAlignment="1">
      <alignment vertical="center" wrapText="1"/>
    </xf>
    <xf numFmtId="43" fontId="2" fillId="0" borderId="0" xfId="1" applyFont="1" applyBorder="1" applyAlignment="1">
      <alignment horizontal="right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1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0"/>
  <sheetViews>
    <sheetView tabSelected="1" workbookViewId="0">
      <selection activeCell="B21" sqref="B21"/>
    </sheetView>
  </sheetViews>
  <sheetFormatPr defaultRowHeight="15" x14ac:dyDescent="0.25"/>
  <cols>
    <col min="1" max="1" width="45.140625" style="10" customWidth="1"/>
    <col min="2" max="2" width="15.5703125" style="10" customWidth="1"/>
    <col min="3" max="3" width="25.42578125" style="7" customWidth="1"/>
    <col min="4" max="4" width="18.85546875" style="28" customWidth="1"/>
    <col min="5" max="5" width="18.140625" style="28" customWidth="1"/>
  </cols>
  <sheetData>
    <row r="1" spans="1:5" ht="36.75" customHeight="1" x14ac:dyDescent="0.25">
      <c r="A1" s="22" t="s">
        <v>0</v>
      </c>
      <c r="B1" s="22"/>
      <c r="C1" s="22"/>
      <c r="D1" s="26">
        <f>SUM(B2:C12)</f>
        <v>861253.08213999995</v>
      </c>
      <c r="E1" s="27">
        <f>D1*100/D160</f>
        <v>9.9984131889997805</v>
      </c>
    </row>
    <row r="2" spans="1:5" ht="15.75" x14ac:dyDescent="0.25">
      <c r="A2" s="5" t="s">
        <v>1</v>
      </c>
      <c r="B2" s="20">
        <f>5000+30000</f>
        <v>35000</v>
      </c>
      <c r="C2" s="20"/>
      <c r="D2" s="26"/>
    </row>
    <row r="3" spans="1:5" ht="15.75" x14ac:dyDescent="0.25">
      <c r="A3" s="5" t="s">
        <v>2</v>
      </c>
      <c r="B3" s="20">
        <f>607690.02*1.202+14890*1.2-27380.95*1.202-28750*1.202</f>
        <v>680842.00214</v>
      </c>
      <c r="C3" s="20"/>
      <c r="D3" s="26"/>
    </row>
    <row r="4" spans="1:5" ht="15.75" x14ac:dyDescent="0.25">
      <c r="A4" s="5" t="s">
        <v>3</v>
      </c>
      <c r="B4" s="20">
        <v>11000</v>
      </c>
      <c r="C4" s="20"/>
      <c r="D4" s="26"/>
    </row>
    <row r="5" spans="1:5" ht="15.75" x14ac:dyDescent="0.25">
      <c r="A5" s="5" t="s">
        <v>4</v>
      </c>
      <c r="B5" s="20">
        <f>8693+5000</f>
        <v>13693</v>
      </c>
      <c r="C5" s="20"/>
      <c r="D5" s="26"/>
    </row>
    <row r="6" spans="1:5" ht="31.5" x14ac:dyDescent="0.25">
      <c r="A6" s="5" t="s">
        <v>33</v>
      </c>
      <c r="B6" s="20">
        <f>11360+5680</f>
        <v>17040</v>
      </c>
      <c r="C6" s="20"/>
      <c r="D6" s="26"/>
    </row>
    <row r="7" spans="1:5" ht="15.75" x14ac:dyDescent="0.25">
      <c r="A7" s="5" t="s">
        <v>5</v>
      </c>
      <c r="B7" s="20">
        <f>3500</f>
        <v>3500</v>
      </c>
      <c r="C7" s="20"/>
      <c r="D7" s="26"/>
      <c r="E7" s="26"/>
    </row>
    <row r="8" spans="1:5" ht="15.75" x14ac:dyDescent="0.25">
      <c r="A8" s="5" t="s">
        <v>44</v>
      </c>
      <c r="B8" s="20">
        <f>3082.4+1197+5220+2341.98</f>
        <v>11841.38</v>
      </c>
      <c r="C8" s="20"/>
      <c r="D8" s="29"/>
      <c r="E8" s="29"/>
    </row>
    <row r="9" spans="1:5" ht="15.75" x14ac:dyDescent="0.25">
      <c r="A9" s="5" t="s">
        <v>31</v>
      </c>
      <c r="B9" s="20">
        <f>26800+8000+1000</f>
        <v>35800</v>
      </c>
      <c r="C9" s="20"/>
      <c r="D9" s="26"/>
    </row>
    <row r="10" spans="1:5" ht="15.75" x14ac:dyDescent="0.25">
      <c r="A10" s="6" t="s">
        <v>6</v>
      </c>
      <c r="B10" s="20">
        <f>16741.7+180+13340+500</f>
        <v>30761.7</v>
      </c>
      <c r="C10" s="20"/>
      <c r="D10" s="26"/>
    </row>
    <row r="11" spans="1:5" ht="15.75" x14ac:dyDescent="0.25">
      <c r="A11" s="6" t="s">
        <v>7</v>
      </c>
      <c r="B11" s="20">
        <f>5850+1075</f>
        <v>6925</v>
      </c>
      <c r="C11" s="20"/>
      <c r="D11" s="26"/>
    </row>
    <row r="12" spans="1:5" ht="23.25" customHeight="1" x14ac:dyDescent="0.25">
      <c r="A12" s="6" t="s">
        <v>56</v>
      </c>
      <c r="B12" s="20">
        <v>14850</v>
      </c>
      <c r="C12" s="20"/>
    </row>
    <row r="13" spans="1:5" ht="20.25" customHeight="1" x14ac:dyDescent="0.25">
      <c r="A13" s="22"/>
      <c r="B13" s="22"/>
    </row>
    <row r="14" spans="1:5" ht="26.25" customHeight="1" x14ac:dyDescent="0.25">
      <c r="A14" s="23" t="s">
        <v>8</v>
      </c>
      <c r="B14" s="23"/>
      <c r="C14" s="23"/>
    </row>
    <row r="15" spans="1:5" s="4" customFormat="1" ht="33" customHeight="1" x14ac:dyDescent="0.25">
      <c r="A15" s="22" t="s">
        <v>9</v>
      </c>
      <c r="B15" s="22"/>
      <c r="C15" s="22"/>
      <c r="D15" s="26">
        <f>SUM(B17:C20)</f>
        <v>2647873.8558200002</v>
      </c>
      <c r="E15" s="27">
        <f>D15*100/D160</f>
        <v>30.739555459187144</v>
      </c>
    </row>
    <row r="16" spans="1:5" ht="21.75" customHeight="1" x14ac:dyDescent="0.25">
      <c r="A16" s="18"/>
      <c r="B16" s="8" t="s">
        <v>26</v>
      </c>
      <c r="C16" s="8" t="s">
        <v>36</v>
      </c>
      <c r="D16" s="26"/>
    </row>
    <row r="17" spans="1:5" ht="33.75" customHeight="1" x14ac:dyDescent="0.25">
      <c r="A17" s="5" t="s">
        <v>10</v>
      </c>
      <c r="B17" s="9">
        <f>335000*1.2+335000</f>
        <v>737000</v>
      </c>
      <c r="C17" s="9">
        <v>1590000</v>
      </c>
    </row>
    <row r="18" spans="1:5" ht="21" customHeight="1" x14ac:dyDescent="0.25">
      <c r="A18" s="5" t="s">
        <v>11</v>
      </c>
      <c r="B18" s="9">
        <f>80500*1.202</f>
        <v>96761</v>
      </c>
      <c r="C18" s="9">
        <f>(123031.91+5750)*1.202+13333</f>
        <v>168128.85582</v>
      </c>
    </row>
    <row r="19" spans="1:5" ht="31.5" customHeight="1" x14ac:dyDescent="0.25">
      <c r="A19" s="5" t="s">
        <v>57</v>
      </c>
      <c r="B19" s="9"/>
      <c r="C19" s="9">
        <f>14260</f>
        <v>14260</v>
      </c>
    </row>
    <row r="20" spans="1:5" ht="26.25" customHeight="1" x14ac:dyDescent="0.25">
      <c r="A20" s="5" t="s">
        <v>12</v>
      </c>
      <c r="B20" s="9"/>
      <c r="C20" s="9">
        <v>41724</v>
      </c>
    </row>
    <row r="21" spans="1:5" ht="26.25" customHeight="1" x14ac:dyDescent="0.25">
      <c r="A21" s="5"/>
      <c r="B21" s="9"/>
      <c r="C21" s="9"/>
    </row>
    <row r="22" spans="1:5" ht="29.25" customHeight="1" x14ac:dyDescent="0.25"/>
    <row r="23" spans="1:5" ht="24.75" customHeight="1" x14ac:dyDescent="0.25">
      <c r="A23" s="22" t="s">
        <v>58</v>
      </c>
      <c r="B23" s="22"/>
      <c r="C23" s="22"/>
      <c r="D23" s="26">
        <f>SUM(B24:C26)</f>
        <v>452448.26999999996</v>
      </c>
      <c r="E23" s="27">
        <f>D23*100/D160</f>
        <v>5.2525382421479421</v>
      </c>
    </row>
    <row r="24" spans="1:5" ht="27.75" customHeight="1" x14ac:dyDescent="0.25">
      <c r="A24" s="5" t="s">
        <v>48</v>
      </c>
      <c r="B24" s="20">
        <f>170000</f>
        <v>170000</v>
      </c>
      <c r="C24" s="20"/>
    </row>
    <row r="25" spans="1:5" ht="15.75" x14ac:dyDescent="0.25">
      <c r="A25" s="5" t="s">
        <v>49</v>
      </c>
      <c r="B25" s="20">
        <f>100000+50131.47</f>
        <v>150131.47</v>
      </c>
      <c r="C25" s="20"/>
    </row>
    <row r="26" spans="1:5" ht="23.25" customHeight="1" x14ac:dyDescent="0.25">
      <c r="A26" s="5" t="s">
        <v>37</v>
      </c>
      <c r="B26" s="20">
        <f>22989*1.2+67470+37260</f>
        <v>132316.79999999999</v>
      </c>
      <c r="C26" s="20"/>
    </row>
    <row r="27" spans="1:5" ht="42" customHeight="1" x14ac:dyDescent="0.25"/>
    <row r="28" spans="1:5" ht="27.75" customHeight="1" x14ac:dyDescent="0.25">
      <c r="A28" s="22" t="s">
        <v>28</v>
      </c>
      <c r="B28" s="22"/>
      <c r="C28" s="22"/>
    </row>
    <row r="29" spans="1:5" ht="15.75" x14ac:dyDescent="0.25">
      <c r="A29" s="18"/>
      <c r="B29" s="18"/>
      <c r="C29" s="18"/>
    </row>
    <row r="30" spans="1:5" ht="15.75" customHeight="1" x14ac:dyDescent="0.25">
      <c r="A30" s="5" t="s">
        <v>43</v>
      </c>
      <c r="B30" s="20">
        <f>75850*1.2</f>
        <v>91020</v>
      </c>
      <c r="C30" s="20"/>
      <c r="D30" s="26">
        <f>SUM(B30)</f>
        <v>91020</v>
      </c>
      <c r="E30" s="27">
        <f>D30*100/D160</f>
        <v>1.0566645128299545</v>
      </c>
    </row>
    <row r="31" spans="1:5" ht="15.75" customHeight="1" x14ac:dyDescent="0.25">
      <c r="A31" s="5"/>
      <c r="B31" s="17"/>
      <c r="C31" s="17"/>
      <c r="E31" s="27"/>
    </row>
    <row r="32" spans="1:5" ht="25.5" customHeight="1" x14ac:dyDescent="0.25">
      <c r="A32" s="22" t="s">
        <v>13</v>
      </c>
      <c r="B32" s="22"/>
      <c r="C32" s="22"/>
      <c r="D32" s="26">
        <f>B33+B34+B35+B36</f>
        <v>518803.57923999999</v>
      </c>
      <c r="E32" s="27">
        <f>D32*100/D160</f>
        <v>6.0228667470014434</v>
      </c>
    </row>
    <row r="33" spans="1:5" ht="15.75" x14ac:dyDescent="0.25">
      <c r="A33" s="5" t="s">
        <v>14</v>
      </c>
      <c r="B33" s="20">
        <f>(76317.62+172500)*1.202+13333</f>
        <v>312411.77924</v>
      </c>
      <c r="C33" s="20"/>
    </row>
    <row r="34" spans="1:5" ht="47.25" x14ac:dyDescent="0.25">
      <c r="A34" s="5" t="s">
        <v>45</v>
      </c>
      <c r="B34" s="20">
        <f>9544+97</f>
        <v>9641</v>
      </c>
      <c r="C34" s="20"/>
    </row>
    <row r="35" spans="1:5" ht="51" customHeight="1" x14ac:dyDescent="0.25">
      <c r="A35" s="5" t="s">
        <v>15</v>
      </c>
      <c r="B35" s="20">
        <f>23073.8</f>
        <v>23073.8</v>
      </c>
      <c r="C35" s="20"/>
    </row>
    <row r="36" spans="1:5" ht="15.75" x14ac:dyDescent="0.25">
      <c r="A36" s="5" t="s">
        <v>59</v>
      </c>
      <c r="B36" s="20">
        <v>173677</v>
      </c>
      <c r="C36" s="20"/>
      <c r="D36" s="26"/>
    </row>
    <row r="37" spans="1:5" ht="15.75" x14ac:dyDescent="0.25">
      <c r="A37" s="5"/>
      <c r="B37" s="20"/>
      <c r="C37" s="20"/>
    </row>
    <row r="38" spans="1:5" ht="15.75" x14ac:dyDescent="0.25">
      <c r="A38" s="5"/>
      <c r="B38" s="20"/>
      <c r="C38" s="20"/>
    </row>
    <row r="40" spans="1:5" ht="25.5" customHeight="1" x14ac:dyDescent="0.25">
      <c r="A40" s="22" t="s">
        <v>16</v>
      </c>
      <c r="B40" s="22"/>
      <c r="C40" s="22"/>
      <c r="D40" s="26">
        <f>B41+B42+B43+B44+B45</f>
        <v>515455.11810000002</v>
      </c>
      <c r="E40" s="27">
        <f>D40*100/D160</f>
        <v>5.9839939711364893</v>
      </c>
    </row>
    <row r="41" spans="1:5" ht="24" customHeight="1" x14ac:dyDescent="0.25">
      <c r="A41" s="5" t="s">
        <v>14</v>
      </c>
      <c r="B41" s="20">
        <f>(63700.48+119428.57)*1.202+108000+13334</f>
        <v>341455.11810000002</v>
      </c>
      <c r="C41" s="20"/>
    </row>
    <row r="42" spans="1:5" ht="32.25" customHeight="1" x14ac:dyDescent="0.25">
      <c r="A42" s="5" t="s">
        <v>60</v>
      </c>
      <c r="B42" s="20"/>
      <c r="C42" s="20"/>
    </row>
    <row r="43" spans="1:5" ht="15.75" x14ac:dyDescent="0.25">
      <c r="A43" s="5" t="s">
        <v>61</v>
      </c>
      <c r="B43" s="20">
        <v>13000</v>
      </c>
      <c r="C43" s="20"/>
    </row>
    <row r="44" spans="1:5" ht="15.75" x14ac:dyDescent="0.25">
      <c r="A44" s="5" t="s">
        <v>29</v>
      </c>
      <c r="B44" s="20">
        <v>6000</v>
      </c>
      <c r="C44" s="20"/>
    </row>
    <row r="45" spans="1:5" ht="15.75" x14ac:dyDescent="0.25">
      <c r="A45" s="5" t="s">
        <v>62</v>
      </c>
      <c r="B45" s="20">
        <v>155000</v>
      </c>
      <c r="C45" s="20"/>
      <c r="D45" s="26"/>
    </row>
    <row r="46" spans="1:5" ht="15.75" x14ac:dyDescent="0.25">
      <c r="A46" s="5"/>
      <c r="B46" s="17"/>
      <c r="C46" s="17"/>
    </row>
    <row r="47" spans="1:5" ht="15.75" x14ac:dyDescent="0.25">
      <c r="A47" s="22" t="s">
        <v>63</v>
      </c>
      <c r="B47" s="22"/>
      <c r="C47" s="22"/>
      <c r="D47" s="26">
        <f>+B48+B49+B50</f>
        <v>96704.4</v>
      </c>
      <c r="E47" s="27">
        <f>D47*100/D160</f>
        <v>1.1226555450946283</v>
      </c>
    </row>
    <row r="48" spans="1:5" ht="15.75" x14ac:dyDescent="0.25">
      <c r="A48" s="5" t="s">
        <v>64</v>
      </c>
      <c r="B48" s="20">
        <v>30000</v>
      </c>
      <c r="C48" s="20"/>
    </row>
    <row r="49" spans="1:5" ht="15.75" x14ac:dyDescent="0.25">
      <c r="A49" s="5" t="s">
        <v>47</v>
      </c>
      <c r="B49" s="20">
        <f>12091+17033</f>
        <v>29124</v>
      </c>
      <c r="C49" s="20"/>
    </row>
    <row r="50" spans="1:5" ht="15.75" x14ac:dyDescent="0.25">
      <c r="A50" s="5" t="s">
        <v>29</v>
      </c>
      <c r="B50" s="20">
        <v>37580.400000000001</v>
      </c>
      <c r="C50" s="20"/>
      <c r="D50" s="26"/>
    </row>
    <row r="51" spans="1:5" ht="15.75" customHeight="1" x14ac:dyDescent="0.25">
      <c r="A51" s="5"/>
      <c r="B51" s="20"/>
      <c r="C51" s="20"/>
    </row>
    <row r="52" spans="1:5" ht="15.75" customHeight="1" x14ac:dyDescent="0.25">
      <c r="A52" s="1" t="s">
        <v>17</v>
      </c>
      <c r="B52" s="20">
        <f>15000*1.202</f>
        <v>18030</v>
      </c>
      <c r="C52" s="20"/>
      <c r="D52" s="26">
        <f>SUM(B52)</f>
        <v>18030</v>
      </c>
      <c r="E52" s="27">
        <f>D52*100/D160</f>
        <v>0.20931291107804967</v>
      </c>
    </row>
    <row r="53" spans="1:5" ht="15.75" x14ac:dyDescent="0.25">
      <c r="A53" s="1"/>
      <c r="B53" s="17"/>
      <c r="C53" s="17"/>
    </row>
    <row r="54" spans="1:5" ht="15.75" x14ac:dyDescent="0.25">
      <c r="A54" s="2" t="s">
        <v>46</v>
      </c>
      <c r="B54" s="17"/>
      <c r="C54" s="17"/>
    </row>
    <row r="55" spans="1:5" ht="15.75" x14ac:dyDescent="0.25">
      <c r="A55" s="11" t="s">
        <v>18</v>
      </c>
      <c r="B55" s="20">
        <v>75000</v>
      </c>
      <c r="C55" s="20"/>
    </row>
    <row r="56" spans="1:5" ht="15.75" x14ac:dyDescent="0.25">
      <c r="A56" s="11" t="s">
        <v>19</v>
      </c>
      <c r="B56" s="20">
        <v>8176.45</v>
      </c>
      <c r="C56" s="20"/>
    </row>
    <row r="57" spans="1:5" ht="15.75" x14ac:dyDescent="0.25">
      <c r="A57" s="2" t="s">
        <v>32</v>
      </c>
      <c r="B57" s="17"/>
      <c r="C57" s="17"/>
    </row>
    <row r="58" spans="1:5" ht="15.75" x14ac:dyDescent="0.25">
      <c r="A58" s="11" t="s">
        <v>18</v>
      </c>
      <c r="B58" s="20">
        <v>75000</v>
      </c>
      <c r="C58" s="20"/>
    </row>
    <row r="59" spans="1:5" ht="15.75" x14ac:dyDescent="0.25">
      <c r="A59" s="11" t="s">
        <v>19</v>
      </c>
      <c r="B59" s="20"/>
      <c r="C59" s="20"/>
    </row>
    <row r="60" spans="1:5" ht="15.75" x14ac:dyDescent="0.25">
      <c r="A60" s="11" t="s">
        <v>29</v>
      </c>
      <c r="B60" s="20">
        <v>8789.6</v>
      </c>
      <c r="C60" s="20"/>
    </row>
    <row r="61" spans="1:5" ht="15.75" x14ac:dyDescent="0.25">
      <c r="A61" s="2" t="s">
        <v>65</v>
      </c>
      <c r="B61" s="17"/>
      <c r="C61" s="17"/>
    </row>
    <row r="62" spans="1:5" ht="15.75" x14ac:dyDescent="0.25">
      <c r="A62" s="11" t="s">
        <v>66</v>
      </c>
      <c r="B62" s="20">
        <v>4859</v>
      </c>
      <c r="C62" s="20"/>
    </row>
    <row r="63" spans="1:5" ht="15.75" x14ac:dyDescent="0.25">
      <c r="A63" s="2" t="s">
        <v>67</v>
      </c>
      <c r="B63" s="17"/>
      <c r="C63" s="17"/>
    </row>
    <row r="64" spans="1:5" ht="15.75" x14ac:dyDescent="0.25">
      <c r="A64" s="11" t="s">
        <v>18</v>
      </c>
      <c r="B64" s="20">
        <v>27500</v>
      </c>
      <c r="C64" s="20"/>
    </row>
    <row r="65" spans="1:3" ht="15.75" x14ac:dyDescent="0.25">
      <c r="A65" s="11" t="s">
        <v>19</v>
      </c>
      <c r="B65" s="20">
        <v>7348</v>
      </c>
      <c r="C65" s="20"/>
    </row>
    <row r="66" spans="1:3" ht="15.75" x14ac:dyDescent="0.25">
      <c r="A66" s="11" t="s">
        <v>29</v>
      </c>
      <c r="B66" s="20">
        <v>26589.599999999999</v>
      </c>
      <c r="C66" s="20"/>
    </row>
    <row r="67" spans="1:3" ht="15.75" x14ac:dyDescent="0.25">
      <c r="A67" s="2" t="s">
        <v>21</v>
      </c>
      <c r="B67" s="24"/>
      <c r="C67" s="24"/>
    </row>
    <row r="68" spans="1:3" ht="15.75" x14ac:dyDescent="0.25">
      <c r="A68" s="11" t="s">
        <v>18</v>
      </c>
      <c r="B68" s="20">
        <v>75000</v>
      </c>
      <c r="C68" s="20"/>
    </row>
    <row r="69" spans="1:3" ht="15.75" x14ac:dyDescent="0.25">
      <c r="A69" s="11" t="s">
        <v>19</v>
      </c>
      <c r="B69" s="20">
        <v>6675</v>
      </c>
      <c r="C69" s="20"/>
    </row>
    <row r="70" spans="1:3" ht="15.75" x14ac:dyDescent="0.25">
      <c r="A70" s="2" t="s">
        <v>22</v>
      </c>
      <c r="B70" s="24"/>
      <c r="C70" s="24"/>
    </row>
    <row r="71" spans="1:3" ht="15.75" x14ac:dyDescent="0.25">
      <c r="A71" s="11" t="s">
        <v>23</v>
      </c>
      <c r="B71" s="20">
        <v>75000</v>
      </c>
      <c r="C71" s="20"/>
    </row>
    <row r="72" spans="1:3" ht="15.75" x14ac:dyDescent="0.25">
      <c r="A72" s="11" t="s">
        <v>19</v>
      </c>
      <c r="B72" s="20">
        <v>8907</v>
      </c>
      <c r="C72" s="20"/>
    </row>
    <row r="73" spans="1:3" ht="15.75" customHeight="1" x14ac:dyDescent="0.25">
      <c r="A73" s="11" t="s">
        <v>29</v>
      </c>
      <c r="B73" s="20">
        <v>10600.8</v>
      </c>
      <c r="C73" s="20"/>
    </row>
    <row r="74" spans="1:3" ht="15.75" x14ac:dyDescent="0.25">
      <c r="A74" s="2" t="s">
        <v>30</v>
      </c>
      <c r="B74" s="25"/>
      <c r="C74" s="25"/>
    </row>
    <row r="75" spans="1:3" ht="25.5" customHeight="1" x14ac:dyDescent="0.25">
      <c r="A75" s="11" t="s">
        <v>18</v>
      </c>
      <c r="B75" s="20">
        <v>75000</v>
      </c>
      <c r="C75" s="20"/>
    </row>
    <row r="76" spans="1:3" ht="15.75" x14ac:dyDescent="0.25">
      <c r="A76" s="11" t="s">
        <v>19</v>
      </c>
      <c r="B76" s="20">
        <v>8818</v>
      </c>
      <c r="C76" s="20"/>
    </row>
    <row r="77" spans="1:3" ht="15.75" x14ac:dyDescent="0.25">
      <c r="A77" s="11" t="s">
        <v>29</v>
      </c>
      <c r="B77" s="20">
        <v>13696.8</v>
      </c>
      <c r="C77" s="20"/>
    </row>
    <row r="78" spans="1:3" ht="15.75" x14ac:dyDescent="0.25">
      <c r="A78" s="2" t="s">
        <v>38</v>
      </c>
      <c r="B78" s="17"/>
      <c r="C78" s="17"/>
    </row>
    <row r="79" spans="1:3" ht="15.75" x14ac:dyDescent="0.25">
      <c r="A79" s="11" t="s">
        <v>19</v>
      </c>
      <c r="B79" s="20">
        <v>7895.67</v>
      </c>
      <c r="C79" s="20"/>
    </row>
    <row r="80" spans="1:3" ht="15.75" x14ac:dyDescent="0.25">
      <c r="A80" s="11" t="s">
        <v>29</v>
      </c>
      <c r="B80" s="20">
        <v>8400.6</v>
      </c>
      <c r="C80" s="20"/>
    </row>
    <row r="81" spans="1:3" ht="15.75" x14ac:dyDescent="0.25">
      <c r="A81" s="2" t="s">
        <v>68</v>
      </c>
      <c r="B81" s="17"/>
      <c r="C81" s="17"/>
    </row>
    <row r="82" spans="1:3" ht="15.75" x14ac:dyDescent="0.25">
      <c r="A82" s="11" t="s">
        <v>18</v>
      </c>
      <c r="B82" s="20">
        <v>75000</v>
      </c>
      <c r="C82" s="20"/>
    </row>
    <row r="83" spans="1:3" ht="15.75" customHeight="1" x14ac:dyDescent="0.25">
      <c r="A83" s="11" t="s">
        <v>19</v>
      </c>
      <c r="B83" s="20">
        <v>2988</v>
      </c>
      <c r="C83" s="20"/>
    </row>
    <row r="84" spans="1:3" ht="15.75" x14ac:dyDescent="0.25">
      <c r="A84" s="2" t="s">
        <v>42</v>
      </c>
      <c r="B84" s="17"/>
      <c r="C84" s="17"/>
    </row>
    <row r="85" spans="1:3" ht="15.75" x14ac:dyDescent="0.25">
      <c r="A85" s="11" t="s">
        <v>18</v>
      </c>
      <c r="B85" s="20">
        <v>75000</v>
      </c>
      <c r="C85" s="20"/>
    </row>
    <row r="86" spans="1:3" ht="15.75" x14ac:dyDescent="0.25">
      <c r="A86" s="11" t="s">
        <v>19</v>
      </c>
      <c r="B86" s="20">
        <v>13785.71</v>
      </c>
      <c r="C86" s="20"/>
    </row>
    <row r="87" spans="1:3" ht="15.75" x14ac:dyDescent="0.25">
      <c r="A87" s="3" t="s">
        <v>39</v>
      </c>
      <c r="B87" s="17"/>
      <c r="C87" s="17"/>
    </row>
    <row r="88" spans="1:3" ht="15.75" x14ac:dyDescent="0.25">
      <c r="A88" s="11" t="s">
        <v>18</v>
      </c>
      <c r="B88" s="20">
        <v>75000</v>
      </c>
      <c r="C88" s="20"/>
    </row>
    <row r="89" spans="1:3" ht="15.75" x14ac:dyDescent="0.25">
      <c r="A89" s="11" t="s">
        <v>19</v>
      </c>
      <c r="B89" s="20">
        <v>10782.5</v>
      </c>
      <c r="C89" s="20"/>
    </row>
    <row r="90" spans="1:3" ht="15.75" x14ac:dyDescent="0.25">
      <c r="A90" s="11" t="s">
        <v>29</v>
      </c>
      <c r="B90" s="20">
        <v>14442</v>
      </c>
      <c r="C90" s="20"/>
    </row>
    <row r="91" spans="1:3" ht="15.75" x14ac:dyDescent="0.25">
      <c r="A91" s="3" t="s">
        <v>54</v>
      </c>
      <c r="B91" s="17"/>
      <c r="C91" s="17"/>
    </row>
    <row r="92" spans="1:3" ht="15.75" x14ac:dyDescent="0.25">
      <c r="A92" s="11" t="s">
        <v>18</v>
      </c>
      <c r="B92" s="20">
        <v>22500</v>
      </c>
      <c r="C92" s="20"/>
    </row>
    <row r="93" spans="1:3" ht="15.75" x14ac:dyDescent="0.25">
      <c r="A93" s="3" t="s">
        <v>69</v>
      </c>
      <c r="B93" s="17"/>
      <c r="C93" s="17"/>
    </row>
    <row r="94" spans="1:3" ht="15.75" x14ac:dyDescent="0.25">
      <c r="A94" s="11" t="s">
        <v>18</v>
      </c>
      <c r="B94" s="20">
        <v>75000</v>
      </c>
      <c r="C94" s="20"/>
    </row>
    <row r="95" spans="1:3" ht="15.75" x14ac:dyDescent="0.25">
      <c r="A95" s="11" t="s">
        <v>19</v>
      </c>
      <c r="B95" s="20">
        <v>4027</v>
      </c>
      <c r="C95" s="20"/>
    </row>
    <row r="96" spans="1:3" ht="15.75" x14ac:dyDescent="0.25">
      <c r="A96" s="3" t="s">
        <v>34</v>
      </c>
      <c r="B96" s="17"/>
      <c r="C96" s="17"/>
    </row>
    <row r="97" spans="1:3" ht="15.75" x14ac:dyDescent="0.25">
      <c r="A97" s="11" t="s">
        <v>18</v>
      </c>
      <c r="B97" s="20">
        <v>75000</v>
      </c>
      <c r="C97" s="20"/>
    </row>
    <row r="98" spans="1:3" ht="15.75" x14ac:dyDescent="0.25">
      <c r="A98" s="11" t="s">
        <v>19</v>
      </c>
      <c r="B98" s="20">
        <v>24934.2</v>
      </c>
      <c r="C98" s="20"/>
    </row>
    <row r="99" spans="1:3" ht="15.75" x14ac:dyDescent="0.25">
      <c r="A99" s="11" t="s">
        <v>29</v>
      </c>
      <c r="B99" s="20">
        <v>6880.8</v>
      </c>
      <c r="C99" s="20"/>
    </row>
    <row r="100" spans="1:3" ht="15.75" x14ac:dyDescent="0.25">
      <c r="A100" s="3" t="s">
        <v>40</v>
      </c>
      <c r="B100" s="17"/>
      <c r="C100" s="17"/>
    </row>
    <row r="101" spans="1:3" ht="15.75" x14ac:dyDescent="0.25">
      <c r="A101" s="11" t="s">
        <v>19</v>
      </c>
      <c r="B101" s="20">
        <v>7895.67</v>
      </c>
      <c r="C101" s="20"/>
    </row>
    <row r="102" spans="1:3" ht="15.75" x14ac:dyDescent="0.25">
      <c r="A102" s="11" t="s">
        <v>29</v>
      </c>
      <c r="B102" s="20">
        <v>8400.6</v>
      </c>
      <c r="C102" s="20"/>
    </row>
    <row r="103" spans="1:3" ht="15.75" x14ac:dyDescent="0.25">
      <c r="A103" s="3" t="s">
        <v>41</v>
      </c>
      <c r="B103" s="17"/>
      <c r="C103" s="17"/>
    </row>
    <row r="104" spans="1:3" ht="30" customHeight="1" x14ac:dyDescent="0.25">
      <c r="A104" s="11" t="s">
        <v>18</v>
      </c>
      <c r="B104" s="20">
        <v>75000</v>
      </c>
      <c r="C104" s="20"/>
    </row>
    <row r="105" spans="1:3" ht="15.75" x14ac:dyDescent="0.25">
      <c r="A105" s="11" t="s">
        <v>19</v>
      </c>
      <c r="B105" s="20">
        <v>4018</v>
      </c>
      <c r="C105" s="20"/>
    </row>
    <row r="106" spans="1:3" ht="15.75" x14ac:dyDescent="0.25">
      <c r="A106" s="11" t="s">
        <v>29</v>
      </c>
      <c r="B106" s="20">
        <v>8466.4</v>
      </c>
      <c r="C106" s="20"/>
    </row>
    <row r="107" spans="1:3" ht="15.75" x14ac:dyDescent="0.25">
      <c r="A107" s="3" t="s">
        <v>70</v>
      </c>
      <c r="B107" s="17"/>
      <c r="C107" s="17"/>
    </row>
    <row r="108" spans="1:3" ht="15.75" x14ac:dyDescent="0.25">
      <c r="A108" s="11" t="s">
        <v>71</v>
      </c>
      <c r="B108" s="20">
        <v>312500</v>
      </c>
      <c r="C108" s="20"/>
    </row>
    <row r="109" spans="1:3" ht="15.75" x14ac:dyDescent="0.25">
      <c r="A109" s="2" t="s">
        <v>27</v>
      </c>
      <c r="B109" s="17"/>
      <c r="C109" s="17"/>
    </row>
    <row r="110" spans="1:3" ht="15.75" x14ac:dyDescent="0.25">
      <c r="A110" s="11" t="s">
        <v>23</v>
      </c>
      <c r="B110" s="20">
        <v>75000</v>
      </c>
      <c r="C110" s="20"/>
    </row>
    <row r="111" spans="1:3" ht="15.75" x14ac:dyDescent="0.25">
      <c r="A111" s="11" t="s">
        <v>19</v>
      </c>
      <c r="B111" s="20">
        <v>3965.65</v>
      </c>
      <c r="C111" s="20"/>
    </row>
    <row r="112" spans="1:3" ht="27.75" customHeight="1" x14ac:dyDescent="0.25">
      <c r="A112" s="2" t="s">
        <v>24</v>
      </c>
      <c r="B112" s="20"/>
      <c r="C112" s="20"/>
    </row>
    <row r="113" spans="1:5" ht="15.75" customHeight="1" x14ac:dyDescent="0.25">
      <c r="A113" s="11" t="s">
        <v>23</v>
      </c>
      <c r="B113" s="20">
        <v>75000</v>
      </c>
      <c r="C113" s="20"/>
    </row>
    <row r="114" spans="1:5" ht="15.75" customHeight="1" x14ac:dyDescent="0.25">
      <c r="A114" s="11" t="s">
        <v>25</v>
      </c>
      <c r="B114" s="20">
        <v>4249</v>
      </c>
      <c r="C114" s="20"/>
    </row>
    <row r="115" spans="1:5" ht="15.75" x14ac:dyDescent="0.25">
      <c r="A115" s="11" t="s">
        <v>29</v>
      </c>
      <c r="B115" s="20">
        <v>21939.1</v>
      </c>
      <c r="C115" s="20"/>
    </row>
    <row r="116" spans="1:5" ht="15.75" x14ac:dyDescent="0.25">
      <c r="A116" s="2" t="s">
        <v>35</v>
      </c>
      <c r="B116" s="20"/>
      <c r="C116" s="20"/>
    </row>
    <row r="117" spans="1:5" ht="15.75" x14ac:dyDescent="0.25">
      <c r="A117" s="11" t="s">
        <v>23</v>
      </c>
      <c r="B117" s="20">
        <v>75000</v>
      </c>
      <c r="C117" s="20"/>
    </row>
    <row r="118" spans="1:5" ht="15.75" x14ac:dyDescent="0.25">
      <c r="A118" s="11" t="s">
        <v>19</v>
      </c>
      <c r="B118" s="20">
        <v>2620</v>
      </c>
      <c r="C118" s="20"/>
    </row>
    <row r="119" spans="1:5" ht="15.75" x14ac:dyDescent="0.25">
      <c r="A119" s="11" t="s">
        <v>20</v>
      </c>
      <c r="B119" s="20">
        <v>8431.2000000000007</v>
      </c>
      <c r="C119" s="20"/>
    </row>
    <row r="120" spans="1:5" ht="15.75" x14ac:dyDescent="0.25">
      <c r="A120" s="2" t="s">
        <v>72</v>
      </c>
      <c r="B120" s="17"/>
      <c r="C120" s="17"/>
    </row>
    <row r="121" spans="1:5" ht="15.75" x14ac:dyDescent="0.25">
      <c r="A121" s="11" t="s">
        <v>66</v>
      </c>
      <c r="B121" s="20">
        <v>24300</v>
      </c>
      <c r="C121" s="20"/>
    </row>
    <row r="122" spans="1:5" ht="15.75" x14ac:dyDescent="0.25">
      <c r="A122" s="11" t="s">
        <v>23</v>
      </c>
      <c r="B122" s="20">
        <v>7500</v>
      </c>
      <c r="C122" s="20"/>
    </row>
    <row r="123" spans="1:5" ht="15.75" x14ac:dyDescent="0.25">
      <c r="A123" s="11" t="s">
        <v>29</v>
      </c>
      <c r="B123" s="20">
        <v>5601.6</v>
      </c>
      <c r="C123" s="20"/>
    </row>
    <row r="124" spans="1:5" ht="24" customHeight="1" x14ac:dyDescent="0.25">
      <c r="A124" s="2" t="s">
        <v>73</v>
      </c>
      <c r="B124" s="17"/>
      <c r="C124" s="17"/>
    </row>
    <row r="125" spans="1:5" ht="15.75" customHeight="1" x14ac:dyDescent="0.25">
      <c r="A125" s="11" t="s">
        <v>66</v>
      </c>
      <c r="B125" s="20">
        <f>33038</f>
        <v>33038</v>
      </c>
      <c r="C125" s="20"/>
      <c r="D125" s="26">
        <f>SUM(B55:C125)</f>
        <v>1751521.95</v>
      </c>
      <c r="E125" s="27">
        <f>D125*100/D160</f>
        <v>20.333674884725578</v>
      </c>
    </row>
    <row r="126" spans="1:5" ht="15.75" x14ac:dyDescent="0.25">
      <c r="A126" s="12"/>
      <c r="B126" s="13"/>
    </row>
    <row r="127" spans="1:5" ht="15.75" customHeight="1" x14ac:dyDescent="0.25">
      <c r="A127" s="21" t="s">
        <v>74</v>
      </c>
      <c r="B127" s="21"/>
      <c r="C127" s="21"/>
      <c r="D127" s="26">
        <f>B131+C135+C138+C141+B144+B145+B148+C149+B150+B151+C152+C153+C156+C157</f>
        <v>1660787.4288600001</v>
      </c>
      <c r="E127" s="27">
        <f>D127*100/D160</f>
        <v>19.280324537798997</v>
      </c>
    </row>
    <row r="128" spans="1:5" ht="15.75" x14ac:dyDescent="0.25">
      <c r="A128" s="19"/>
      <c r="B128" s="19"/>
    </row>
    <row r="129" spans="1:4" ht="31.5" x14ac:dyDescent="0.25">
      <c r="A129" s="18"/>
      <c r="B129" s="14" t="s">
        <v>75</v>
      </c>
      <c r="C129" s="14" t="s">
        <v>36</v>
      </c>
    </row>
    <row r="130" spans="1:4" ht="15.75" x14ac:dyDescent="0.25">
      <c r="A130" s="11"/>
      <c r="B130" s="15"/>
      <c r="C130" s="16"/>
    </row>
    <row r="131" spans="1:4" ht="15.75" x14ac:dyDescent="0.25">
      <c r="A131" s="11" t="s">
        <v>76</v>
      </c>
      <c r="B131" s="15">
        <f>79071.43*1.202</f>
        <v>95043.858859999993</v>
      </c>
      <c r="C131" s="16"/>
    </row>
    <row r="132" spans="1:4" ht="15.75" x14ac:dyDescent="0.25">
      <c r="A132" s="11"/>
      <c r="B132" s="15"/>
      <c r="C132" s="16"/>
    </row>
    <row r="133" spans="1:4" ht="15.75" x14ac:dyDescent="0.25">
      <c r="A133" s="11"/>
      <c r="B133" s="15"/>
      <c r="C133" s="16"/>
    </row>
    <row r="134" spans="1:4" ht="15.75" x14ac:dyDescent="0.25">
      <c r="A134" s="18" t="s">
        <v>77</v>
      </c>
      <c r="B134" s="15"/>
      <c r="C134" s="16"/>
    </row>
    <row r="135" spans="1:4" ht="15.75" x14ac:dyDescent="0.25">
      <c r="A135" s="11" t="s">
        <v>53</v>
      </c>
      <c r="B135" s="15"/>
      <c r="C135" s="16">
        <f>6032+226855</f>
        <v>232887</v>
      </c>
    </row>
    <row r="136" spans="1:4" ht="15.75" x14ac:dyDescent="0.25">
      <c r="A136" s="11"/>
      <c r="B136" s="15"/>
      <c r="C136" s="16"/>
    </row>
    <row r="137" spans="1:4" ht="15.75" x14ac:dyDescent="0.25">
      <c r="A137" s="18" t="s">
        <v>55</v>
      </c>
      <c r="B137" s="15"/>
      <c r="C137" s="9"/>
      <c r="D137" s="29"/>
    </row>
    <row r="138" spans="1:4" ht="15.75" x14ac:dyDescent="0.25">
      <c r="A138" s="11" t="s">
        <v>50</v>
      </c>
      <c r="B138" s="15"/>
      <c r="C138" s="30">
        <v>179584</v>
      </c>
      <c r="D138" s="29"/>
    </row>
    <row r="139" spans="1:4" ht="15.75" x14ac:dyDescent="0.25">
      <c r="A139" s="11"/>
      <c r="B139" s="15"/>
      <c r="C139" s="16"/>
    </row>
    <row r="140" spans="1:4" ht="15.75" x14ac:dyDescent="0.25">
      <c r="A140" s="18" t="s">
        <v>78</v>
      </c>
      <c r="B140" s="15"/>
      <c r="C140" s="16"/>
    </row>
    <row r="141" spans="1:4" ht="15.75" x14ac:dyDescent="0.25">
      <c r="A141" s="11" t="s">
        <v>66</v>
      </c>
      <c r="B141" s="15"/>
      <c r="C141" s="16">
        <f>91770</f>
        <v>91770</v>
      </c>
    </row>
    <row r="142" spans="1:4" ht="15.75" x14ac:dyDescent="0.25">
      <c r="A142" s="11"/>
      <c r="B142" s="15"/>
      <c r="C142" s="16"/>
    </row>
    <row r="143" spans="1:4" ht="15.75" x14ac:dyDescent="0.25">
      <c r="A143" s="18" t="s">
        <v>79</v>
      </c>
      <c r="B143" s="15"/>
      <c r="C143" s="16"/>
    </row>
    <row r="144" spans="1:4" ht="15.75" x14ac:dyDescent="0.25">
      <c r="A144" s="11" t="s">
        <v>51</v>
      </c>
      <c r="B144" s="31">
        <f>10578+9589.86</f>
        <v>20167.86</v>
      </c>
      <c r="C144" s="31"/>
    </row>
    <row r="145" spans="1:5" ht="15.75" x14ac:dyDescent="0.25">
      <c r="A145" s="11" t="s">
        <v>50</v>
      </c>
      <c r="B145" s="31">
        <f>183913*1.2</f>
        <v>220695.6</v>
      </c>
      <c r="C145" s="31"/>
    </row>
    <row r="146" spans="1:5" ht="15.75" x14ac:dyDescent="0.25">
      <c r="A146" s="11"/>
      <c r="B146" s="15"/>
      <c r="C146" s="16"/>
    </row>
    <row r="147" spans="1:5" ht="15.75" x14ac:dyDescent="0.25">
      <c r="A147" s="18" t="s">
        <v>80</v>
      </c>
      <c r="B147" s="15"/>
      <c r="C147" s="16"/>
    </row>
    <row r="148" spans="1:5" ht="15.75" x14ac:dyDescent="0.25">
      <c r="A148" s="11" t="s">
        <v>53</v>
      </c>
      <c r="B148" s="31">
        <f>53388+48058</f>
        <v>101446</v>
      </c>
      <c r="C148" s="31"/>
    </row>
    <row r="149" spans="1:5" ht="15.75" x14ac:dyDescent="0.25">
      <c r="A149" s="11" t="s">
        <v>81</v>
      </c>
      <c r="B149" s="15"/>
      <c r="C149" s="15">
        <v>324000</v>
      </c>
    </row>
    <row r="150" spans="1:5" ht="15.75" x14ac:dyDescent="0.25">
      <c r="A150" s="11" t="s">
        <v>51</v>
      </c>
      <c r="B150" s="31">
        <f>3910.93+6145.75+8681.67+2784.86+3000</f>
        <v>24523.21</v>
      </c>
      <c r="C150" s="31"/>
    </row>
    <row r="151" spans="1:5" ht="15.75" x14ac:dyDescent="0.25">
      <c r="A151" s="11" t="s">
        <v>50</v>
      </c>
      <c r="B151" s="31">
        <f>86205*1.2+17241+22448+89792</f>
        <v>232927</v>
      </c>
      <c r="C151" s="31"/>
    </row>
    <row r="152" spans="1:5" ht="15.75" x14ac:dyDescent="0.25">
      <c r="A152" s="11" t="s">
        <v>82</v>
      </c>
      <c r="B152" s="15"/>
      <c r="C152" s="15">
        <f>47265+5022.8</f>
        <v>52287.8</v>
      </c>
    </row>
    <row r="153" spans="1:5" ht="15.75" x14ac:dyDescent="0.25">
      <c r="A153" s="11" t="s">
        <v>29</v>
      </c>
      <c r="B153" s="15"/>
      <c r="C153" s="15">
        <v>70464.100000000006</v>
      </c>
    </row>
    <row r="154" spans="1:5" ht="15.75" x14ac:dyDescent="0.25">
      <c r="A154" s="11"/>
      <c r="B154" s="15"/>
      <c r="C154" s="16"/>
    </row>
    <row r="155" spans="1:5" ht="15.75" x14ac:dyDescent="0.25">
      <c r="A155" s="18" t="s">
        <v>83</v>
      </c>
      <c r="B155" s="15"/>
      <c r="C155" s="16"/>
    </row>
    <row r="156" spans="1:5" ht="15.75" x14ac:dyDescent="0.25">
      <c r="A156" s="11" t="s">
        <v>52</v>
      </c>
      <c r="B156" s="15"/>
      <c r="C156" s="16">
        <v>12800</v>
      </c>
    </row>
    <row r="157" spans="1:5" ht="15.75" x14ac:dyDescent="0.25">
      <c r="A157" s="11" t="s">
        <v>29</v>
      </c>
      <c r="B157" s="15"/>
      <c r="C157" s="16">
        <v>2191</v>
      </c>
    </row>
    <row r="158" spans="1:5" ht="15.75" x14ac:dyDescent="0.25">
      <c r="A158" s="11"/>
      <c r="B158" s="15"/>
      <c r="C158" s="16"/>
    </row>
    <row r="159" spans="1:5" ht="15.75" x14ac:dyDescent="0.25">
      <c r="A159" s="12"/>
      <c r="B159" s="13"/>
    </row>
    <row r="160" spans="1:5" ht="15.75" x14ac:dyDescent="0.25">
      <c r="A160" s="12"/>
      <c r="B160" s="13"/>
      <c r="D160" s="32">
        <f>SUM(D1:D158)</f>
        <v>8613897.6841599997</v>
      </c>
      <c r="E160" s="32">
        <f>SUM(E1:E158)</f>
        <v>100</v>
      </c>
    </row>
  </sheetData>
  <mergeCells count="101">
    <mergeCell ref="B151:C151"/>
    <mergeCell ref="A127:C127"/>
    <mergeCell ref="B144:C144"/>
    <mergeCell ref="B145:C145"/>
    <mergeCell ref="B148:C148"/>
    <mergeCell ref="B150:C150"/>
    <mergeCell ref="A13:B13"/>
    <mergeCell ref="A14:C14"/>
    <mergeCell ref="B38:C38"/>
    <mergeCell ref="A40:C40"/>
    <mergeCell ref="B42:C42"/>
    <mergeCell ref="B101:C101"/>
    <mergeCell ref="B108:C108"/>
    <mergeCell ref="A28:C28"/>
    <mergeCell ref="B30:C30"/>
    <mergeCell ref="B66:C66"/>
    <mergeCell ref="B36:C36"/>
    <mergeCell ref="B74:C74"/>
    <mergeCell ref="A47:C47"/>
    <mergeCell ref="B51:C51"/>
    <mergeCell ref="B65:C65"/>
    <mergeCell ref="B68:C68"/>
    <mergeCell ref="B73:C73"/>
    <mergeCell ref="B77:C77"/>
    <mergeCell ref="B83:C83"/>
    <mergeCell ref="B99:C99"/>
    <mergeCell ref="B89:C89"/>
    <mergeCell ref="B92:C92"/>
    <mergeCell ref="B98:C98"/>
    <mergeCell ref="B94:C94"/>
    <mergeCell ref="B86:C86"/>
    <mergeCell ref="B90:C90"/>
    <mergeCell ref="B37:C37"/>
    <mergeCell ref="B41:C41"/>
    <mergeCell ref="B44:C44"/>
    <mergeCell ref="B60:C60"/>
    <mergeCell ref="B56:C56"/>
    <mergeCell ref="B62:C62"/>
    <mergeCell ref="B6:C6"/>
    <mergeCell ref="B7:C7"/>
    <mergeCell ref="B8:C8"/>
    <mergeCell ref="B12:C12"/>
    <mergeCell ref="B9:C9"/>
    <mergeCell ref="B10:C10"/>
    <mergeCell ref="B11:C11"/>
    <mergeCell ref="A1:C1"/>
    <mergeCell ref="B2:C2"/>
    <mergeCell ref="B3:C3"/>
    <mergeCell ref="B4:C4"/>
    <mergeCell ref="B5:C5"/>
    <mergeCell ref="B85:C85"/>
    <mergeCell ref="B33:C33"/>
    <mergeCell ref="B26:C26"/>
    <mergeCell ref="B97:C97"/>
    <mergeCell ref="B105:C105"/>
    <mergeCell ref="B102:C102"/>
    <mergeCell ref="B104:C104"/>
    <mergeCell ref="B88:C88"/>
    <mergeCell ref="B95:C95"/>
    <mergeCell ref="B70:C70"/>
    <mergeCell ref="B80:C80"/>
    <mergeCell ref="B43:C43"/>
    <mergeCell ref="B58:C58"/>
    <mergeCell ref="B59:C59"/>
    <mergeCell ref="B48:C48"/>
    <mergeCell ref="B71:C71"/>
    <mergeCell ref="B75:C75"/>
    <mergeCell ref="B79:C79"/>
    <mergeCell ref="B82:C82"/>
    <mergeCell ref="B49:C49"/>
    <mergeCell ref="B52:C52"/>
    <mergeCell ref="B72:C72"/>
    <mergeCell ref="B50:C50"/>
    <mergeCell ref="B55:C55"/>
    <mergeCell ref="B64:C64"/>
    <mergeCell ref="B67:C67"/>
    <mergeCell ref="B69:C69"/>
    <mergeCell ref="B76:C76"/>
    <mergeCell ref="B106:C106"/>
    <mergeCell ref="B111:C111"/>
    <mergeCell ref="B112:C112"/>
    <mergeCell ref="A15:C15"/>
    <mergeCell ref="A23:C23"/>
    <mergeCell ref="B24:C24"/>
    <mergeCell ref="B25:C25"/>
    <mergeCell ref="A32:C32"/>
    <mergeCell ref="B34:C34"/>
    <mergeCell ref="B35:C35"/>
    <mergeCell ref="B45:C45"/>
    <mergeCell ref="B113:C113"/>
    <mergeCell ref="B123:C123"/>
    <mergeCell ref="B110:C110"/>
    <mergeCell ref="B121:C121"/>
    <mergeCell ref="B122:C122"/>
    <mergeCell ref="B115:C115"/>
    <mergeCell ref="B116:C116"/>
    <mergeCell ref="B117:C117"/>
    <mergeCell ref="B119:C119"/>
    <mergeCell ref="B114:C114"/>
    <mergeCell ref="B118:C118"/>
    <mergeCell ref="B125:C125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2022-12-15T12:00:51Z</dcterms:modified>
</cp:coreProperties>
</file>