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чётность\2021\июнь\"/>
    </mc:Choice>
  </mc:AlternateContent>
  <bookViews>
    <workbookView xWindow="0" yWindow="0" windowWidth="20490" windowHeight="7455"/>
  </bookViews>
  <sheets>
    <sheet name="июнь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4" i="10" l="1"/>
  <c r="C130" i="10"/>
  <c r="C125" i="10"/>
  <c r="B134" i="10"/>
  <c r="C135" i="10"/>
  <c r="B12" i="10"/>
  <c r="B32" i="10" l="1"/>
  <c r="B10" i="10"/>
  <c r="B27" i="10"/>
  <c r="B11" i="10"/>
  <c r="C136" i="10"/>
  <c r="B13" i="10"/>
  <c r="C123" i="10" l="1"/>
  <c r="C127" i="10"/>
  <c r="C133" i="10"/>
  <c r="B9" i="10"/>
  <c r="B6" i="10"/>
  <c r="B20" i="10" l="1"/>
  <c r="B136" i="10"/>
  <c r="C120" i="10"/>
  <c r="B120" i="10"/>
  <c r="C124" i="10"/>
  <c r="C129" i="10"/>
  <c r="C132" i="10"/>
  <c r="B116" i="10"/>
  <c r="C117" i="10"/>
  <c r="B7" i="10"/>
  <c r="B8" i="10"/>
  <c r="C131" i="10"/>
  <c r="C118" i="10"/>
  <c r="B31" i="10"/>
  <c r="B26" i="10"/>
  <c r="B21" i="10"/>
  <c r="B3" i="10"/>
  <c r="B34" i="10"/>
  <c r="B138" i="10"/>
</calcChain>
</file>

<file path=xl/sharedStrings.xml><?xml version="1.0" encoding="utf-8"?>
<sst xmlns="http://schemas.openxmlformats.org/spreadsheetml/2006/main" count="134" uniqueCount="80">
  <si>
    <t>Административные расходы:</t>
  </si>
  <si>
    <t>Обслуживание сайта</t>
  </si>
  <si>
    <t>Прохождение ежегодного аудита</t>
  </si>
  <si>
    <t>Комиссия банка</t>
  </si>
  <si>
    <t xml:space="preserve">Оплата аренды офиса и электроэнергия </t>
  </si>
  <si>
    <t>Расходы по программам:</t>
  </si>
  <si>
    <t>Брошенные дети в больнице</t>
  </si>
  <si>
    <t>Оплата труда нянь</t>
  </si>
  <si>
    <t>Оплата анализов нянь, лекарств и средств гигиены</t>
  </si>
  <si>
    <t>Доступная помощь</t>
  </si>
  <si>
    <t>Оплата общих лекарств, продуктов, анализов патронажных нянь, хоз.товаров в больницу</t>
  </si>
  <si>
    <t>Оплата общего трансфера (для нянь между больницами,   для переезда сопровождающих из интернатов между аэропортами)</t>
  </si>
  <si>
    <t>Оплата занятий логопеда, педагогов +налог</t>
  </si>
  <si>
    <t>Оплата ухода патронажной няни</t>
  </si>
  <si>
    <t>Оплата трансфера</t>
  </si>
  <si>
    <t>Оплата анализов, лекарств</t>
  </si>
  <si>
    <t xml:space="preserve">Оплата ухода патронажной няни </t>
  </si>
  <si>
    <t xml:space="preserve">оплата ухода патронажной няни </t>
  </si>
  <si>
    <t xml:space="preserve">Семен К., Приморский край </t>
  </si>
  <si>
    <t>Сергей Ш. Поддержать Сережу</t>
  </si>
  <si>
    <t>Выездные медицинские консультации для региональных детей-сирот</t>
  </si>
  <si>
    <t>Таня С. Не оставить в одиночестве</t>
  </si>
  <si>
    <t>Командировочные расходы</t>
  </si>
  <si>
    <t>Зарплаты сотрудников и налоги</t>
  </si>
  <si>
    <t xml:space="preserve">Оплата труда координаторов и налоги                                                                                                                      </t>
  </si>
  <si>
    <t>Медсопровождение сиротских учреждений</t>
  </si>
  <si>
    <t>Яша Б.</t>
  </si>
  <si>
    <t>Катя М.</t>
  </si>
  <si>
    <t>Луиза М.</t>
  </si>
  <si>
    <t xml:space="preserve">Оплата интернета в офисе и мобильной связи координаторов в офис </t>
  </si>
  <si>
    <t>Бытовые нужды офиса</t>
  </si>
  <si>
    <t>Авиабилеты</t>
  </si>
  <si>
    <t>Азалия З.</t>
  </si>
  <si>
    <t>Александр Г.</t>
  </si>
  <si>
    <t>Оплата лекарств, анализов, питание</t>
  </si>
  <si>
    <t>ГРАНТ</t>
  </si>
  <si>
    <t>проживание</t>
  </si>
  <si>
    <t>Федор О.</t>
  </si>
  <si>
    <t>трансфер</t>
  </si>
  <si>
    <t>Жанна А.</t>
  </si>
  <si>
    <t xml:space="preserve">Валя К. </t>
  </si>
  <si>
    <t>Самат Г.</t>
  </si>
  <si>
    <t xml:space="preserve">Стас К.                                                                                     </t>
  </si>
  <si>
    <t xml:space="preserve">Ваня К. </t>
  </si>
  <si>
    <t>Валерия Р.</t>
  </si>
  <si>
    <t>Виталик Ш.</t>
  </si>
  <si>
    <t>Миша Х.</t>
  </si>
  <si>
    <t>Александр Ч.</t>
  </si>
  <si>
    <t>Суточные расходы</t>
  </si>
  <si>
    <t>Питание</t>
  </si>
  <si>
    <t>Трансферы</t>
  </si>
  <si>
    <t>Расходные материалы</t>
  </si>
  <si>
    <t>Авиаперелет</t>
  </si>
  <si>
    <t>Проживание</t>
  </si>
  <si>
    <t>Оплата лицензии на ПО, оплата программ и доп.ПО</t>
  </si>
  <si>
    <t>Курьерские услуги, транспортные услуги</t>
  </si>
  <si>
    <t>Почтовые услуги</t>
  </si>
  <si>
    <t>Челябинск</t>
  </si>
  <si>
    <t>Смоленск июнь</t>
  </si>
  <si>
    <t>Смоленск июль</t>
  </si>
  <si>
    <t>Рекламные расходы (фото,наклейки,реклама, стикеры)</t>
  </si>
  <si>
    <t>проезд</t>
  </si>
  <si>
    <t>Тимофей П.</t>
  </si>
  <si>
    <t>Лиза З.</t>
  </si>
  <si>
    <t>Оплата питания</t>
  </si>
  <si>
    <t>Отправка договоров, протоколов в ДДИ</t>
  </si>
  <si>
    <t>Софинансирование</t>
  </si>
  <si>
    <t>Изготовление печати</t>
  </si>
  <si>
    <t>Акция Глобус</t>
  </si>
  <si>
    <t>Нотариальные услуги</t>
  </si>
  <si>
    <t>Оплата доставки средств гигиены, лекарств</t>
  </si>
  <si>
    <t xml:space="preserve">Оплата труда координаторов программы и налоги                                                                                                                    </t>
  </si>
  <si>
    <t>Оплата аппарата, тутора</t>
  </si>
  <si>
    <t>Оплата ЭЭГ</t>
  </si>
  <si>
    <t>оплата труда администратора выезда</t>
  </si>
  <si>
    <t>суточные расходы</t>
  </si>
  <si>
    <t>оплата труда врачей</t>
  </si>
  <si>
    <t>Оплата труда администратора выезда</t>
  </si>
  <si>
    <t>Оплата труда врачей и налоги</t>
  </si>
  <si>
    <t>Оплата труда координаторов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</si>
</sst>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528135"/>
      <name val="Times New Roman"/>
      <family val="1"/>
      <charset val="204"/>
    </font>
    <font>
      <sz val="12"/>
      <color rgb="FF006FC0"/>
      <name val="Calibri"/>
      <family val="2"/>
      <charset val="204"/>
      <scheme val="minor"/>
    </font>
    <font>
      <b/>
      <u/>
      <sz val="12"/>
      <color rgb="FF528135"/>
      <name val="Times New Roman"/>
      <family val="1"/>
      <charset val="204"/>
    </font>
    <font>
      <b/>
      <sz val="14"/>
      <color theme="5" tint="-0.249977111117893"/>
      <name val="Times New Roman"/>
      <family val="1"/>
      <charset val="204"/>
    </font>
    <font>
      <sz val="12"/>
      <color rgb="FF528135"/>
      <name val="Times New Roman"/>
      <family val="1"/>
      <charset val="204"/>
    </font>
    <font>
      <u/>
      <sz val="12"/>
      <color rgb="FF528135"/>
      <name val="Times New Roman"/>
      <family val="1"/>
      <charset val="204"/>
    </font>
    <font>
      <b/>
      <sz val="12"/>
      <color theme="9" tint="-0.249977111117893"/>
      <name val="Times New Roman"/>
      <family val="1"/>
      <charset val="204"/>
    </font>
    <font>
      <sz val="12"/>
      <color theme="4" tint="-0.24997711111789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9" tint="-0.249977111117893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sz val="12"/>
      <color theme="5"/>
      <name val="Times New Roman"/>
      <family val="1"/>
      <charset val="204"/>
    </font>
    <font>
      <b/>
      <sz val="11"/>
      <color theme="9" tint="-0.249977111117893"/>
      <name val="Calibri"/>
      <family val="2"/>
      <charset val="204"/>
      <scheme val="minor"/>
    </font>
    <font>
      <b/>
      <i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i/>
      <sz val="11"/>
      <color theme="8" tint="-0.249977111117893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43" fontId="6" fillId="0" borderId="0" xfId="1" applyFont="1" applyBorder="1" applyAlignment="1">
      <alignment horizontal="right" vertical="center" wrapText="1"/>
    </xf>
    <xf numFmtId="43" fontId="2" fillId="0" borderId="0" xfId="1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43" fontId="6" fillId="0" borderId="0" xfId="1" applyFont="1" applyBorder="1" applyAlignment="1">
      <alignment horizontal="center" vertical="center" wrapText="1"/>
    </xf>
    <xf numFmtId="43" fontId="6" fillId="0" borderId="0" xfId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15" fillId="0" borderId="0" xfId="0" applyFont="1" applyFill="1" applyBorder="1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3" fontId="2" fillId="0" borderId="0" xfId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43" fontId="6" fillId="0" borderId="0" xfId="1" applyFont="1" applyBorder="1" applyAlignment="1">
      <alignment horizontal="center" vertical="center" wrapText="1"/>
    </xf>
    <xf numFmtId="43" fontId="6" fillId="0" borderId="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43" fontId="13" fillId="0" borderId="0" xfId="1" applyFont="1" applyFill="1" applyBorder="1" applyAlignment="1">
      <alignment horizontal="center" vertical="center" wrapText="1"/>
    </xf>
    <xf numFmtId="43" fontId="10" fillId="0" borderId="0" xfId="1" applyFont="1" applyBorder="1" applyAlignment="1">
      <alignment wrapText="1"/>
    </xf>
    <xf numFmtId="43" fontId="10" fillId="0" borderId="0" xfId="1" applyFont="1" applyBorder="1"/>
    <xf numFmtId="0" fontId="12" fillId="0" borderId="0" xfId="0" applyFont="1" applyFill="1" applyBorder="1" applyAlignment="1">
      <alignment horizontal="left" vertical="center" wrapText="1"/>
    </xf>
    <xf numFmtId="43" fontId="8" fillId="0" borderId="0" xfId="1" applyFont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center" vertical="center" wrapText="1"/>
    </xf>
    <xf numFmtId="43" fontId="14" fillId="0" borderId="0" xfId="1" applyFont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43" fontId="1" fillId="0" borderId="0" xfId="1" applyFont="1" applyBorder="1" applyAlignment="1">
      <alignment wrapText="1"/>
    </xf>
    <xf numFmtId="43" fontId="17" fillId="0" borderId="0" xfId="1" applyFont="1" applyBorder="1" applyAlignment="1">
      <alignment wrapText="1"/>
    </xf>
    <xf numFmtId="0" fontId="16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roga-zhizni.org/tanya-s-ne-ostavit-v-odinochestv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4"/>
  <sheetViews>
    <sheetView tabSelected="1" topLeftCell="A124" workbookViewId="0">
      <selection activeCell="A144" sqref="A144"/>
    </sheetView>
  </sheetViews>
  <sheetFormatPr defaultRowHeight="15" x14ac:dyDescent="0.25"/>
  <cols>
    <col min="1" max="1" width="45.140625" style="18" customWidth="1"/>
    <col min="2" max="2" width="15.5703125" style="19" customWidth="1"/>
    <col min="3" max="3" width="22.42578125" style="12" customWidth="1"/>
  </cols>
  <sheetData>
    <row r="1" spans="1:3" ht="24.75" customHeight="1" x14ac:dyDescent="0.25">
      <c r="A1" s="15" t="s">
        <v>0</v>
      </c>
      <c r="B1" s="15"/>
      <c r="C1" s="15"/>
    </row>
    <row r="2" spans="1:3" ht="15.75" x14ac:dyDescent="0.25">
      <c r="A2" s="2" t="s">
        <v>1</v>
      </c>
      <c r="B2" s="16">
        <v>1000</v>
      </c>
      <c r="C2" s="16"/>
    </row>
    <row r="3" spans="1:3" ht="15.75" x14ac:dyDescent="0.25">
      <c r="A3" s="2" t="s">
        <v>23</v>
      </c>
      <c r="B3" s="16">
        <f>(23000+32536.93+27380.95+58766.59+44758+57500+57750+57500+12130+1750)*1.22</f>
        <v>455148.41339999996</v>
      </c>
      <c r="C3" s="16"/>
    </row>
    <row r="4" spans="1:3" ht="15.75" x14ac:dyDescent="0.25">
      <c r="A4" s="2" t="s">
        <v>2</v>
      </c>
      <c r="B4" s="16">
        <v>10000</v>
      </c>
      <c r="C4" s="16"/>
    </row>
    <row r="5" spans="1:3" ht="15.75" x14ac:dyDescent="0.25">
      <c r="A5" s="2" t="s">
        <v>3</v>
      </c>
      <c r="B5" s="16">
        <v>6364</v>
      </c>
      <c r="C5" s="16"/>
    </row>
    <row r="6" spans="1:3" ht="31.5" x14ac:dyDescent="0.25">
      <c r="A6" s="2" t="s">
        <v>54</v>
      </c>
      <c r="B6" s="16">
        <f>5680+25560+2936.4</f>
        <v>34176.400000000001</v>
      </c>
      <c r="C6" s="16"/>
    </row>
    <row r="7" spans="1:3" ht="15.75" x14ac:dyDescent="0.25">
      <c r="A7" s="2" t="s">
        <v>22</v>
      </c>
      <c r="B7" s="16">
        <f>14174.5+1500+8266+8404</f>
        <v>32344.5</v>
      </c>
      <c r="C7" s="16"/>
    </row>
    <row r="8" spans="1:3" ht="15.75" x14ac:dyDescent="0.25">
      <c r="A8" s="2" t="s">
        <v>4</v>
      </c>
      <c r="B8" s="16">
        <f>6000</f>
        <v>6000</v>
      </c>
      <c r="C8" s="16"/>
    </row>
    <row r="9" spans="1:3" ht="31.5" x14ac:dyDescent="0.25">
      <c r="A9" s="2" t="s">
        <v>60</v>
      </c>
      <c r="B9" s="16">
        <f>4950+21600+20800+21600+7354</f>
        <v>76304</v>
      </c>
      <c r="C9" s="16"/>
    </row>
    <row r="10" spans="1:3" ht="15.75" x14ac:dyDescent="0.25">
      <c r="A10" s="2" t="s">
        <v>30</v>
      </c>
      <c r="B10" s="16">
        <f>1047+1749+529+1200</f>
        <v>4525</v>
      </c>
      <c r="C10" s="16"/>
    </row>
    <row r="11" spans="1:3" ht="31.5" x14ac:dyDescent="0.25">
      <c r="A11" s="2" t="s">
        <v>29</v>
      </c>
      <c r="B11" s="16">
        <f>5000+16800+1000</f>
        <v>22800</v>
      </c>
      <c r="C11" s="16"/>
    </row>
    <row r="12" spans="1:3" ht="15.75" x14ac:dyDescent="0.25">
      <c r="A12" s="17" t="s">
        <v>55</v>
      </c>
      <c r="B12" s="16">
        <f>370+8101.2</f>
        <v>8471.2000000000007</v>
      </c>
      <c r="C12" s="16"/>
    </row>
    <row r="13" spans="1:3" ht="15.75" x14ac:dyDescent="0.25">
      <c r="A13" s="17" t="s">
        <v>56</v>
      </c>
      <c r="B13" s="16">
        <f>67.2+312+516.5</f>
        <v>895.7</v>
      </c>
      <c r="C13" s="16"/>
    </row>
    <row r="14" spans="1:3" ht="15.75" x14ac:dyDescent="0.25">
      <c r="A14" s="17" t="s">
        <v>67</v>
      </c>
      <c r="B14" s="16">
        <v>6000</v>
      </c>
      <c r="C14" s="16"/>
    </row>
    <row r="15" spans="1:3" ht="15.75" x14ac:dyDescent="0.25">
      <c r="A15" s="17" t="s">
        <v>68</v>
      </c>
      <c r="B15" s="16">
        <v>9000</v>
      </c>
      <c r="C15" s="16"/>
    </row>
    <row r="16" spans="1:3" ht="15.75" x14ac:dyDescent="0.25">
      <c r="A16" s="17" t="s">
        <v>69</v>
      </c>
      <c r="B16" s="16">
        <v>7000</v>
      </c>
      <c r="C16" s="16"/>
    </row>
    <row r="17" spans="1:3" ht="15.75" x14ac:dyDescent="0.25">
      <c r="A17" s="15"/>
      <c r="B17" s="15"/>
    </row>
    <row r="18" spans="1:3" ht="18.75" x14ac:dyDescent="0.25">
      <c r="A18" s="14" t="s">
        <v>5</v>
      </c>
      <c r="B18" s="14"/>
      <c r="C18" s="14"/>
    </row>
    <row r="19" spans="1:3" ht="24" customHeight="1" x14ac:dyDescent="0.25">
      <c r="A19" s="15" t="s">
        <v>6</v>
      </c>
      <c r="B19" s="15"/>
      <c r="C19" s="15"/>
    </row>
    <row r="20" spans="1:3" ht="15.75" x14ac:dyDescent="0.25">
      <c r="A20" s="2" t="s">
        <v>7</v>
      </c>
      <c r="B20" s="16">
        <f>921200</f>
        <v>921200</v>
      </c>
      <c r="C20" s="16"/>
    </row>
    <row r="21" spans="1:3" ht="31.5" x14ac:dyDescent="0.25">
      <c r="A21" s="2" t="s">
        <v>71</v>
      </c>
      <c r="B21" s="16">
        <f>(15334+8033+40173.91+34500+46000+14166.17+34500)*1.22</f>
        <v>235102.63760000002</v>
      </c>
      <c r="C21" s="16"/>
    </row>
    <row r="22" spans="1:3" ht="31.5" x14ac:dyDescent="0.25">
      <c r="A22" s="2" t="s">
        <v>8</v>
      </c>
      <c r="B22" s="16">
        <v>13929</v>
      </c>
      <c r="C22" s="16"/>
    </row>
    <row r="23" spans="1:3" ht="31.5" x14ac:dyDescent="0.25">
      <c r="A23" s="2" t="s">
        <v>70</v>
      </c>
      <c r="B23" s="16">
        <v>1288.8</v>
      </c>
      <c r="C23" s="16"/>
    </row>
    <row r="24" spans="1:3" ht="12.95" customHeight="1" x14ac:dyDescent="0.25"/>
    <row r="25" spans="1:3" ht="24" customHeight="1" x14ac:dyDescent="0.25">
      <c r="A25" s="15" t="s">
        <v>9</v>
      </c>
      <c r="B25" s="15"/>
      <c r="C25" s="15"/>
    </row>
    <row r="26" spans="1:3" ht="15.75" x14ac:dyDescent="0.25">
      <c r="A26" s="2" t="s">
        <v>24</v>
      </c>
      <c r="B26" s="16">
        <f>(15333.34+32583.33+8032+34500+14166.17+46000)*1.22</f>
        <v>183750.1048</v>
      </c>
      <c r="C26" s="16"/>
    </row>
    <row r="27" spans="1:3" ht="47.25" x14ac:dyDescent="0.25">
      <c r="A27" s="2" t="s">
        <v>10</v>
      </c>
      <c r="B27" s="16">
        <f>67238+34299+13820</f>
        <v>115357</v>
      </c>
      <c r="C27" s="16"/>
    </row>
    <row r="28" spans="1:3" ht="63" x14ac:dyDescent="0.25">
      <c r="A28" s="2" t="s">
        <v>11</v>
      </c>
      <c r="B28" s="16">
        <v>2866.8</v>
      </c>
      <c r="C28" s="16"/>
    </row>
    <row r="29" spans="1:3" ht="15.6" customHeight="1" x14ac:dyDescent="0.25"/>
    <row r="30" spans="1:3" ht="27.75" customHeight="1" x14ac:dyDescent="0.25">
      <c r="A30" s="15" t="s">
        <v>25</v>
      </c>
      <c r="B30" s="15"/>
      <c r="C30" s="15"/>
    </row>
    <row r="31" spans="1:3" ht="15.75" x14ac:dyDescent="0.25">
      <c r="A31" s="2" t="s">
        <v>24</v>
      </c>
      <c r="B31" s="16">
        <f>(15333+28735+8033+23000+46000+14166.67+5476.19)*1.22</f>
        <v>171707.5092</v>
      </c>
      <c r="C31" s="16"/>
    </row>
    <row r="32" spans="1:3" ht="15.75" x14ac:dyDescent="0.25">
      <c r="A32" s="2" t="s">
        <v>65</v>
      </c>
      <c r="B32" s="16">
        <f>690+2504.5</f>
        <v>3194.5</v>
      </c>
      <c r="C32" s="16"/>
    </row>
    <row r="33" spans="1:3" ht="15.75" x14ac:dyDescent="0.25">
      <c r="A33" s="2"/>
      <c r="B33" s="3"/>
    </row>
    <row r="34" spans="1:3" ht="53.25" customHeight="1" x14ac:dyDescent="0.25">
      <c r="A34" s="1" t="s">
        <v>12</v>
      </c>
      <c r="B34" s="16">
        <f>(15000+11500+25530+8050)*1.2</f>
        <v>72096</v>
      </c>
      <c r="C34" s="16"/>
    </row>
    <row r="35" spans="1:3" ht="15.75" x14ac:dyDescent="0.25">
      <c r="A35" s="20" t="s">
        <v>47</v>
      </c>
      <c r="B35" s="21"/>
      <c r="C35" s="21"/>
    </row>
    <row r="36" spans="1:3" ht="15.75" x14ac:dyDescent="0.25">
      <c r="A36" s="6" t="s">
        <v>13</v>
      </c>
      <c r="B36" s="16">
        <v>37500</v>
      </c>
      <c r="C36" s="16"/>
    </row>
    <row r="37" spans="1:3" ht="15.75" x14ac:dyDescent="0.25">
      <c r="A37" s="6" t="s">
        <v>15</v>
      </c>
      <c r="B37" s="16">
        <v>6046</v>
      </c>
      <c r="C37" s="16"/>
    </row>
    <row r="38" spans="1:3" ht="15.75" x14ac:dyDescent="0.25">
      <c r="A38" s="6" t="s">
        <v>14</v>
      </c>
      <c r="B38" s="16">
        <v>0</v>
      </c>
      <c r="C38" s="16"/>
    </row>
    <row r="39" spans="1:3" ht="15.75" x14ac:dyDescent="0.25">
      <c r="A39" s="20" t="s">
        <v>33</v>
      </c>
      <c r="B39" s="22"/>
      <c r="C39" s="22"/>
    </row>
    <row r="40" spans="1:3" ht="15.75" x14ac:dyDescent="0.25">
      <c r="A40" s="6" t="s">
        <v>13</v>
      </c>
      <c r="B40" s="16">
        <v>37500</v>
      </c>
      <c r="C40" s="16"/>
    </row>
    <row r="41" spans="1:3" ht="15.75" x14ac:dyDescent="0.25">
      <c r="A41" s="6" t="s">
        <v>72</v>
      </c>
      <c r="B41" s="16">
        <v>189810</v>
      </c>
      <c r="C41" s="16"/>
    </row>
    <row r="42" spans="1:3" ht="15.75" x14ac:dyDescent="0.25">
      <c r="A42" s="6" t="s">
        <v>14</v>
      </c>
      <c r="B42" s="16">
        <v>2236.8000000000002</v>
      </c>
      <c r="C42" s="16"/>
    </row>
    <row r="43" spans="1:3" ht="15.75" x14ac:dyDescent="0.25">
      <c r="A43" s="20" t="s">
        <v>32</v>
      </c>
      <c r="B43" s="22"/>
      <c r="C43" s="22"/>
    </row>
    <row r="44" spans="1:3" ht="15.75" x14ac:dyDescent="0.25">
      <c r="A44" s="6" t="s">
        <v>15</v>
      </c>
      <c r="B44" s="16">
        <v>8631</v>
      </c>
      <c r="C44" s="16"/>
    </row>
    <row r="45" spans="1:3" ht="15.75" x14ac:dyDescent="0.25">
      <c r="A45" s="6" t="s">
        <v>72</v>
      </c>
      <c r="B45" s="16">
        <v>137074</v>
      </c>
      <c r="C45" s="16"/>
    </row>
    <row r="46" spans="1:3" ht="15.75" x14ac:dyDescent="0.25">
      <c r="A46" s="6" t="s">
        <v>13</v>
      </c>
      <c r="B46" s="16">
        <v>37500</v>
      </c>
      <c r="C46" s="16"/>
    </row>
    <row r="47" spans="1:3" ht="15.75" x14ac:dyDescent="0.25">
      <c r="A47" s="20" t="s">
        <v>44</v>
      </c>
      <c r="B47" s="22"/>
      <c r="C47" s="22"/>
    </row>
    <row r="48" spans="1:3" ht="15.75" x14ac:dyDescent="0.25">
      <c r="A48" s="6" t="s">
        <v>13</v>
      </c>
      <c r="B48" s="16">
        <v>37500</v>
      </c>
      <c r="C48" s="16"/>
    </row>
    <row r="49" spans="1:3" ht="15.75" x14ac:dyDescent="0.25">
      <c r="A49" s="6" t="s">
        <v>14</v>
      </c>
      <c r="B49" s="16">
        <v>0</v>
      </c>
      <c r="C49" s="16"/>
    </row>
    <row r="50" spans="1:3" ht="15.75" x14ac:dyDescent="0.25">
      <c r="A50" s="20" t="s">
        <v>45</v>
      </c>
      <c r="B50" s="22"/>
      <c r="C50" s="22"/>
    </row>
    <row r="51" spans="1:3" ht="15.75" x14ac:dyDescent="0.25">
      <c r="A51" s="6" t="s">
        <v>13</v>
      </c>
      <c r="B51" s="16">
        <v>37500</v>
      </c>
      <c r="C51" s="16"/>
    </row>
    <row r="52" spans="1:3" ht="15.75" x14ac:dyDescent="0.25">
      <c r="A52" s="6" t="s">
        <v>15</v>
      </c>
      <c r="B52" s="16">
        <v>0</v>
      </c>
      <c r="C52" s="16"/>
    </row>
    <row r="53" spans="1:3" ht="15.75" x14ac:dyDescent="0.25">
      <c r="A53" s="20" t="s">
        <v>40</v>
      </c>
      <c r="B53" s="22"/>
      <c r="C53" s="22"/>
    </row>
    <row r="54" spans="1:3" ht="15.75" x14ac:dyDescent="0.25">
      <c r="A54" s="6" t="s">
        <v>17</v>
      </c>
      <c r="B54" s="16">
        <v>37500</v>
      </c>
      <c r="C54" s="16"/>
    </row>
    <row r="55" spans="1:3" ht="15.75" x14ac:dyDescent="0.25">
      <c r="A55" s="6" t="s">
        <v>14</v>
      </c>
      <c r="B55" s="16">
        <v>1056</v>
      </c>
      <c r="C55" s="16"/>
    </row>
    <row r="56" spans="1:3" ht="15.75" x14ac:dyDescent="0.25">
      <c r="A56" s="6" t="s">
        <v>15</v>
      </c>
      <c r="B56" s="16">
        <v>3877</v>
      </c>
      <c r="C56" s="16"/>
    </row>
    <row r="57" spans="1:3" ht="15.75" x14ac:dyDescent="0.25">
      <c r="A57" s="20" t="s">
        <v>43</v>
      </c>
      <c r="B57" s="22"/>
      <c r="C57" s="22"/>
    </row>
    <row r="58" spans="1:3" ht="15.75" x14ac:dyDescent="0.25">
      <c r="A58" s="6" t="s">
        <v>15</v>
      </c>
      <c r="B58" s="16">
        <v>2254</v>
      </c>
      <c r="C58" s="16"/>
    </row>
    <row r="59" spans="1:3" ht="15.75" x14ac:dyDescent="0.25">
      <c r="A59" s="6" t="s">
        <v>13</v>
      </c>
      <c r="B59" s="16">
        <v>38450</v>
      </c>
      <c r="C59" s="16"/>
    </row>
    <row r="60" spans="1:3" ht="15.75" x14ac:dyDescent="0.25">
      <c r="A60" s="23" t="s">
        <v>39</v>
      </c>
      <c r="B60" s="22"/>
      <c r="C60" s="22"/>
    </row>
    <row r="61" spans="1:3" ht="15.75" x14ac:dyDescent="0.25">
      <c r="A61" s="6" t="s">
        <v>13</v>
      </c>
      <c r="B61" s="16">
        <v>37500</v>
      </c>
      <c r="C61" s="16"/>
    </row>
    <row r="62" spans="1:3" ht="15.75" x14ac:dyDescent="0.25">
      <c r="A62" s="6" t="s">
        <v>15</v>
      </c>
      <c r="B62" s="16">
        <v>11292</v>
      </c>
      <c r="C62" s="16"/>
    </row>
    <row r="63" spans="1:3" ht="15.75" x14ac:dyDescent="0.25">
      <c r="A63" s="6" t="s">
        <v>73</v>
      </c>
      <c r="B63" s="16">
        <v>20000</v>
      </c>
      <c r="C63" s="16"/>
    </row>
    <row r="64" spans="1:3" ht="15.75" x14ac:dyDescent="0.25">
      <c r="A64" s="6" t="s">
        <v>14</v>
      </c>
      <c r="B64" s="16">
        <v>0</v>
      </c>
      <c r="C64" s="16"/>
    </row>
    <row r="65" spans="1:3" ht="15.75" x14ac:dyDescent="0.25">
      <c r="A65" s="23" t="s">
        <v>27</v>
      </c>
      <c r="B65" s="22"/>
      <c r="C65" s="22"/>
    </row>
    <row r="66" spans="1:3" ht="15.75" x14ac:dyDescent="0.25">
      <c r="A66" s="6" t="s">
        <v>13</v>
      </c>
      <c r="B66" s="16">
        <v>5000</v>
      </c>
      <c r="C66" s="16"/>
    </row>
    <row r="67" spans="1:3" ht="15.75" x14ac:dyDescent="0.25">
      <c r="A67" s="6" t="s">
        <v>31</v>
      </c>
      <c r="B67" s="16">
        <v>0</v>
      </c>
      <c r="C67" s="16"/>
    </row>
    <row r="68" spans="1:3" ht="15.75" x14ac:dyDescent="0.25">
      <c r="A68" s="6" t="s">
        <v>15</v>
      </c>
      <c r="B68" s="16">
        <v>2171</v>
      </c>
      <c r="C68" s="16"/>
    </row>
    <row r="69" spans="1:3" ht="15.75" x14ac:dyDescent="0.25">
      <c r="A69" s="6" t="s">
        <v>14</v>
      </c>
      <c r="B69" s="16">
        <v>0</v>
      </c>
      <c r="C69" s="16"/>
    </row>
    <row r="70" spans="1:3" ht="15.75" x14ac:dyDescent="0.25">
      <c r="A70" s="23" t="s">
        <v>28</v>
      </c>
      <c r="B70" s="22"/>
      <c r="C70" s="22"/>
    </row>
    <row r="71" spans="1:3" ht="15.75" x14ac:dyDescent="0.25">
      <c r="A71" s="6" t="s">
        <v>13</v>
      </c>
      <c r="B71" s="16">
        <v>37500</v>
      </c>
      <c r="C71" s="16"/>
    </row>
    <row r="72" spans="1:3" ht="15.75" x14ac:dyDescent="0.25">
      <c r="A72" s="6" t="s">
        <v>15</v>
      </c>
      <c r="B72" s="16">
        <v>12521</v>
      </c>
      <c r="C72" s="16"/>
    </row>
    <row r="73" spans="1:3" ht="15.75" x14ac:dyDescent="0.25">
      <c r="A73" s="6" t="s">
        <v>14</v>
      </c>
      <c r="B73" s="16">
        <v>3073.2</v>
      </c>
      <c r="C73" s="16"/>
    </row>
    <row r="74" spans="1:3" ht="15.75" x14ac:dyDescent="0.25">
      <c r="A74" s="23" t="s">
        <v>63</v>
      </c>
      <c r="B74" s="22"/>
      <c r="C74" s="22"/>
    </row>
    <row r="75" spans="1:3" ht="15.75" x14ac:dyDescent="0.25">
      <c r="A75" s="6" t="s">
        <v>13</v>
      </c>
      <c r="B75" s="16">
        <v>48400</v>
      </c>
      <c r="C75" s="16"/>
    </row>
    <row r="76" spans="1:3" ht="15.75" x14ac:dyDescent="0.25">
      <c r="A76" s="6" t="s">
        <v>14</v>
      </c>
      <c r="B76" s="16">
        <v>4651.2</v>
      </c>
      <c r="C76" s="16"/>
    </row>
    <row r="77" spans="1:3" ht="15.75" x14ac:dyDescent="0.25">
      <c r="A77" s="6" t="s">
        <v>15</v>
      </c>
      <c r="B77" s="16">
        <v>3129</v>
      </c>
      <c r="C77" s="16"/>
    </row>
    <row r="78" spans="1:3" ht="15.75" x14ac:dyDescent="0.25">
      <c r="A78" s="23" t="s">
        <v>46</v>
      </c>
      <c r="B78" s="22"/>
      <c r="C78" s="22"/>
    </row>
    <row r="79" spans="1:3" ht="15.75" x14ac:dyDescent="0.25">
      <c r="A79" s="6" t="s">
        <v>13</v>
      </c>
      <c r="B79" s="16">
        <v>66000</v>
      </c>
      <c r="C79" s="16"/>
    </row>
    <row r="80" spans="1:3" ht="15.75" x14ac:dyDescent="0.25">
      <c r="A80" s="6" t="s">
        <v>14</v>
      </c>
      <c r="B80" s="16">
        <v>0</v>
      </c>
      <c r="C80" s="16"/>
    </row>
    <row r="81" spans="1:3" ht="15.75" x14ac:dyDescent="0.25">
      <c r="A81" s="20" t="s">
        <v>41</v>
      </c>
      <c r="B81" s="22"/>
      <c r="C81" s="22"/>
    </row>
    <row r="82" spans="1:3" ht="15.75" x14ac:dyDescent="0.25">
      <c r="A82" s="6" t="s">
        <v>16</v>
      </c>
      <c r="B82" s="16">
        <v>5000</v>
      </c>
      <c r="C82" s="16"/>
    </row>
    <row r="83" spans="1:3" ht="15.75" x14ac:dyDescent="0.25">
      <c r="A83" s="6" t="s">
        <v>14</v>
      </c>
      <c r="B83" s="16">
        <v>675.6</v>
      </c>
      <c r="C83" s="16"/>
    </row>
    <row r="84" spans="1:3" ht="15.75" x14ac:dyDescent="0.25">
      <c r="A84" s="6" t="s">
        <v>15</v>
      </c>
      <c r="B84" s="16">
        <v>0</v>
      </c>
      <c r="C84" s="16"/>
    </row>
    <row r="85" spans="1:3" ht="15.75" x14ac:dyDescent="0.25">
      <c r="A85" s="20" t="s">
        <v>42</v>
      </c>
      <c r="B85" s="16"/>
      <c r="C85" s="16"/>
    </row>
    <row r="86" spans="1:3" ht="15.75" x14ac:dyDescent="0.25">
      <c r="A86" s="6" t="s">
        <v>16</v>
      </c>
      <c r="B86" s="16">
        <v>37500</v>
      </c>
      <c r="C86" s="16"/>
    </row>
    <row r="87" spans="1:3" ht="15.75" x14ac:dyDescent="0.25">
      <c r="A87" s="6" t="s">
        <v>34</v>
      </c>
      <c r="B87" s="16">
        <v>2680</v>
      </c>
      <c r="C87" s="16"/>
    </row>
    <row r="88" spans="1:3" ht="15.75" x14ac:dyDescent="0.25">
      <c r="A88" s="6" t="s">
        <v>14</v>
      </c>
      <c r="B88" s="16">
        <v>1986</v>
      </c>
      <c r="C88" s="16"/>
    </row>
    <row r="89" spans="1:3" ht="15.75" x14ac:dyDescent="0.25">
      <c r="A89" s="20" t="s">
        <v>18</v>
      </c>
      <c r="B89" s="16"/>
      <c r="C89" s="16"/>
    </row>
    <row r="90" spans="1:3" ht="15.75" x14ac:dyDescent="0.25">
      <c r="A90" s="6" t="s">
        <v>16</v>
      </c>
      <c r="B90" s="16">
        <v>37500</v>
      </c>
      <c r="C90" s="16"/>
    </row>
    <row r="91" spans="1:3" ht="15.75" x14ac:dyDescent="0.25">
      <c r="A91" s="6" t="s">
        <v>15</v>
      </c>
      <c r="B91" s="16">
        <v>0</v>
      </c>
      <c r="C91" s="16"/>
    </row>
    <row r="92" spans="1:3" ht="15.75" x14ac:dyDescent="0.25">
      <c r="A92" s="6" t="s">
        <v>14</v>
      </c>
      <c r="B92" s="16">
        <v>0</v>
      </c>
      <c r="C92" s="16"/>
    </row>
    <row r="93" spans="1:3" ht="15.75" x14ac:dyDescent="0.25">
      <c r="A93" s="20" t="s">
        <v>19</v>
      </c>
      <c r="B93" s="16"/>
      <c r="C93" s="16"/>
    </row>
    <row r="94" spans="1:3" ht="15.75" x14ac:dyDescent="0.25">
      <c r="A94" s="6" t="s">
        <v>16</v>
      </c>
      <c r="B94" s="16">
        <v>37500</v>
      </c>
      <c r="C94" s="16"/>
    </row>
    <row r="95" spans="1:3" ht="15.75" x14ac:dyDescent="0.25">
      <c r="A95" s="6" t="s">
        <v>15</v>
      </c>
      <c r="B95" s="16">
        <v>290</v>
      </c>
      <c r="C95" s="16"/>
    </row>
    <row r="96" spans="1:3" ht="15.75" x14ac:dyDescent="0.25">
      <c r="A96" s="6" t="s">
        <v>14</v>
      </c>
      <c r="B96" s="16">
        <v>0</v>
      </c>
      <c r="C96" s="16"/>
    </row>
    <row r="97" spans="1:3" ht="15.75" x14ac:dyDescent="0.25">
      <c r="A97" s="20" t="s">
        <v>21</v>
      </c>
      <c r="B97" s="16"/>
      <c r="C97" s="16"/>
    </row>
    <row r="98" spans="1:3" ht="15.75" x14ac:dyDescent="0.25">
      <c r="A98" s="37" t="s">
        <v>13</v>
      </c>
      <c r="B98" s="16">
        <v>66000</v>
      </c>
      <c r="C98" s="16"/>
    </row>
    <row r="99" spans="1:3" ht="15.75" x14ac:dyDescent="0.25">
      <c r="A99" s="37" t="s">
        <v>15</v>
      </c>
      <c r="B99" s="16">
        <v>3877</v>
      </c>
      <c r="C99" s="16"/>
    </row>
    <row r="100" spans="1:3" ht="15.75" x14ac:dyDescent="0.25">
      <c r="A100" s="37" t="s">
        <v>14</v>
      </c>
      <c r="B100" s="16"/>
      <c r="C100" s="16"/>
    </row>
    <row r="101" spans="1:3" ht="15.75" x14ac:dyDescent="0.25">
      <c r="A101" s="20" t="s">
        <v>62</v>
      </c>
      <c r="B101" s="16"/>
      <c r="C101" s="16"/>
    </row>
    <row r="102" spans="1:3" ht="15.75" x14ac:dyDescent="0.25">
      <c r="A102" s="6" t="s">
        <v>13</v>
      </c>
      <c r="B102" s="16">
        <v>33000</v>
      </c>
      <c r="C102" s="16"/>
    </row>
    <row r="103" spans="1:3" ht="15.75" x14ac:dyDescent="0.25">
      <c r="A103" s="20" t="s">
        <v>26</v>
      </c>
      <c r="B103" s="16"/>
      <c r="C103" s="16"/>
    </row>
    <row r="104" spans="1:3" ht="15.75" x14ac:dyDescent="0.25">
      <c r="A104" s="6" t="s">
        <v>16</v>
      </c>
      <c r="B104" s="16">
        <v>66000</v>
      </c>
      <c r="C104" s="16"/>
    </row>
    <row r="105" spans="1:3" ht="15.75" x14ac:dyDescent="0.25">
      <c r="A105" s="6" t="s">
        <v>14</v>
      </c>
      <c r="B105" s="16">
        <v>2367.6</v>
      </c>
      <c r="C105" s="16"/>
    </row>
    <row r="106" spans="1:3" ht="15.75" x14ac:dyDescent="0.25">
      <c r="A106" s="6" t="s">
        <v>64</v>
      </c>
      <c r="B106" s="16">
        <v>24150</v>
      </c>
      <c r="C106" s="16"/>
    </row>
    <row r="107" spans="1:3" ht="15.75" x14ac:dyDescent="0.25">
      <c r="A107" s="6" t="s">
        <v>15</v>
      </c>
      <c r="B107" s="16">
        <v>5391</v>
      </c>
      <c r="C107" s="16"/>
    </row>
    <row r="108" spans="1:3" ht="15.75" x14ac:dyDescent="0.25">
      <c r="A108" s="23" t="s">
        <v>37</v>
      </c>
      <c r="B108" s="16"/>
      <c r="C108" s="16"/>
    </row>
    <row r="109" spans="1:3" ht="15.75" x14ac:dyDescent="0.25">
      <c r="A109" s="6" t="s">
        <v>13</v>
      </c>
      <c r="B109" s="16">
        <v>66000</v>
      </c>
      <c r="C109" s="16"/>
    </row>
    <row r="110" spans="1:3" ht="15.75" x14ac:dyDescent="0.25">
      <c r="A110" s="6" t="s">
        <v>15</v>
      </c>
      <c r="B110" s="16">
        <v>1971</v>
      </c>
      <c r="C110" s="16"/>
    </row>
    <row r="111" spans="1:3" ht="15.75" x14ac:dyDescent="0.25">
      <c r="A111" s="6" t="s">
        <v>14</v>
      </c>
      <c r="B111" s="16">
        <v>2715.6</v>
      </c>
      <c r="C111" s="16"/>
    </row>
    <row r="112" spans="1:3" ht="15.75" x14ac:dyDescent="0.25">
      <c r="A112" s="6"/>
      <c r="B112" s="8"/>
    </row>
    <row r="113" spans="1:3" ht="24.75" customHeight="1" x14ac:dyDescent="0.25">
      <c r="A113" s="36" t="s">
        <v>20</v>
      </c>
      <c r="B113" s="36"/>
      <c r="C113" s="36"/>
    </row>
    <row r="114" spans="1:3" ht="10.5" customHeight="1" x14ac:dyDescent="0.25">
      <c r="A114" s="10"/>
      <c r="B114" s="10"/>
    </row>
    <row r="115" spans="1:3" ht="24" customHeight="1" x14ac:dyDescent="0.25">
      <c r="A115" s="11" t="s">
        <v>58</v>
      </c>
      <c r="B115" s="24" t="s">
        <v>35</v>
      </c>
      <c r="C115" s="24" t="s">
        <v>66</v>
      </c>
    </row>
    <row r="116" spans="1:3" ht="15.75" x14ac:dyDescent="0.25">
      <c r="A116" s="6" t="s">
        <v>61</v>
      </c>
      <c r="B116" s="5">
        <f>43483</f>
        <v>43483</v>
      </c>
      <c r="C116" s="5">
        <v>7857</v>
      </c>
    </row>
    <row r="117" spans="1:3" ht="15.75" x14ac:dyDescent="0.25">
      <c r="A117" s="6" t="s">
        <v>36</v>
      </c>
      <c r="B117" s="5">
        <v>53100</v>
      </c>
      <c r="C117" s="5">
        <f>10800</f>
        <v>10800</v>
      </c>
    </row>
    <row r="118" spans="1:3" ht="15.75" x14ac:dyDescent="0.25">
      <c r="A118" s="6" t="s">
        <v>74</v>
      </c>
      <c r="B118" s="25">
        <v>0</v>
      </c>
      <c r="C118" s="5">
        <f>5658.33*1.22</f>
        <v>6903.1625999999997</v>
      </c>
    </row>
    <row r="119" spans="1:3" ht="15.75" x14ac:dyDescent="0.25">
      <c r="A119" s="6" t="s">
        <v>75</v>
      </c>
      <c r="B119" s="25">
        <v>0</v>
      </c>
      <c r="C119" s="5">
        <v>9000</v>
      </c>
    </row>
    <row r="120" spans="1:3" ht="15.75" x14ac:dyDescent="0.25">
      <c r="A120" s="6" t="s">
        <v>76</v>
      </c>
      <c r="B120" s="5">
        <f>405862.4</f>
        <v>405862.40000000002</v>
      </c>
      <c r="C120" s="5">
        <f>8652</f>
        <v>8652</v>
      </c>
    </row>
    <row r="121" spans="1:3" ht="24.75" customHeight="1" x14ac:dyDescent="0.25">
      <c r="A121" s="11" t="s">
        <v>59</v>
      </c>
      <c r="B121" s="5"/>
      <c r="C121" s="26"/>
    </row>
    <row r="122" spans="1:3" ht="15.75" x14ac:dyDescent="0.25">
      <c r="A122" s="6" t="s">
        <v>38</v>
      </c>
      <c r="B122" s="25">
        <v>0</v>
      </c>
      <c r="C122" s="5">
        <v>14500</v>
      </c>
    </row>
    <row r="123" spans="1:3" ht="15.75" x14ac:dyDescent="0.25">
      <c r="A123" s="6" t="s">
        <v>74</v>
      </c>
      <c r="B123" s="25">
        <v>0</v>
      </c>
      <c r="C123" s="5">
        <f>2455.79*1.22</f>
        <v>2996.0637999999999</v>
      </c>
    </row>
    <row r="124" spans="1:3" ht="15.75" x14ac:dyDescent="0.25">
      <c r="A124" s="6" t="s">
        <v>75</v>
      </c>
      <c r="B124" s="25">
        <v>0</v>
      </c>
      <c r="C124" s="5">
        <f>3000+7500</f>
        <v>10500</v>
      </c>
    </row>
    <row r="125" spans="1:3" ht="15.75" x14ac:dyDescent="0.25">
      <c r="A125" s="6" t="s">
        <v>76</v>
      </c>
      <c r="B125" s="25">
        <v>0</v>
      </c>
      <c r="C125" s="5">
        <f>315000+15000</f>
        <v>330000</v>
      </c>
    </row>
    <row r="126" spans="1:3" ht="15.75" x14ac:dyDescent="0.25">
      <c r="A126" s="6" t="s">
        <v>36</v>
      </c>
      <c r="B126" s="25">
        <v>0</v>
      </c>
      <c r="C126" s="5">
        <v>15597</v>
      </c>
    </row>
    <row r="127" spans="1:3" ht="15.75" x14ac:dyDescent="0.25">
      <c r="A127" s="6" t="s">
        <v>61</v>
      </c>
      <c r="B127" s="25">
        <v>0</v>
      </c>
      <c r="C127" s="5">
        <f>20295+16600</f>
        <v>36895</v>
      </c>
    </row>
    <row r="128" spans="1:3" ht="27" customHeight="1" x14ac:dyDescent="0.25">
      <c r="A128" s="11" t="s">
        <v>57</v>
      </c>
      <c r="B128" s="9"/>
    </row>
    <row r="129" spans="1:3" ht="15.75" x14ac:dyDescent="0.25">
      <c r="A129" s="27" t="s">
        <v>53</v>
      </c>
      <c r="B129" s="28">
        <v>157425</v>
      </c>
      <c r="C129" s="29">
        <f>3200+17600+85740+19080</f>
        <v>125620</v>
      </c>
    </row>
    <row r="130" spans="1:3" ht="15.75" x14ac:dyDescent="0.25">
      <c r="A130" s="27" t="s">
        <v>52</v>
      </c>
      <c r="B130" s="28">
        <v>248315</v>
      </c>
      <c r="C130" s="29">
        <f>5350+19600+101535</f>
        <v>126485</v>
      </c>
    </row>
    <row r="131" spans="1:3" ht="15.75" x14ac:dyDescent="0.25">
      <c r="A131" s="27" t="s">
        <v>77</v>
      </c>
      <c r="B131" s="30">
        <v>0</v>
      </c>
      <c r="C131" s="29">
        <f>(20062.14+15781.2)*1.22</f>
        <v>43728.874799999998</v>
      </c>
    </row>
    <row r="132" spans="1:3" ht="15.75" x14ac:dyDescent="0.25">
      <c r="A132" s="27" t="s">
        <v>48</v>
      </c>
      <c r="B132" s="30">
        <v>0</v>
      </c>
      <c r="C132" s="29">
        <f>3000+18000</f>
        <v>21000</v>
      </c>
    </row>
    <row r="133" spans="1:3" ht="15.75" x14ac:dyDescent="0.25">
      <c r="A133" s="27" t="s">
        <v>49</v>
      </c>
      <c r="B133" s="30">
        <v>0</v>
      </c>
      <c r="C133" s="29">
        <f>26790</f>
        <v>26790</v>
      </c>
    </row>
    <row r="134" spans="1:3" ht="15.75" x14ac:dyDescent="0.25">
      <c r="A134" s="27" t="s">
        <v>78</v>
      </c>
      <c r="B134" s="28">
        <f>558622</f>
        <v>558622</v>
      </c>
      <c r="C134" s="29">
        <f>622574.78+30000+496948.6</f>
        <v>1149523.3799999999</v>
      </c>
    </row>
    <row r="135" spans="1:3" ht="15.75" x14ac:dyDescent="0.25">
      <c r="A135" s="27" t="s">
        <v>50</v>
      </c>
      <c r="B135" s="30">
        <v>0</v>
      </c>
      <c r="C135" s="29">
        <f>52999+5000+85887</f>
        <v>143886</v>
      </c>
    </row>
    <row r="136" spans="1:3" ht="15.75" x14ac:dyDescent="0.25">
      <c r="A136" s="27" t="s">
        <v>51</v>
      </c>
      <c r="B136" s="28">
        <f>26242.5</f>
        <v>26242.5</v>
      </c>
      <c r="C136" s="29">
        <f>20000+1334</f>
        <v>21334</v>
      </c>
    </row>
    <row r="137" spans="1:3" ht="13.5" customHeight="1" x14ac:dyDescent="0.25">
      <c r="A137" s="27"/>
      <c r="B137" s="7"/>
      <c r="C137" s="31"/>
    </row>
    <row r="138" spans="1:3" ht="15.75" x14ac:dyDescent="0.25">
      <c r="A138" s="32" t="s">
        <v>79</v>
      </c>
      <c r="B138" s="4">
        <f>(34500+17250+43809.52)*1.2</f>
        <v>114671.42399999998</v>
      </c>
    </row>
    <row r="139" spans="1:3" ht="15.75" x14ac:dyDescent="0.25">
      <c r="A139" s="32" t="s">
        <v>1</v>
      </c>
      <c r="B139" s="4">
        <v>15000</v>
      </c>
    </row>
    <row r="140" spans="1:3" ht="15.75" x14ac:dyDescent="0.25">
      <c r="A140" s="10"/>
      <c r="B140" s="9"/>
    </row>
    <row r="141" spans="1:3" x14ac:dyDescent="0.25">
      <c r="B141" s="33"/>
    </row>
    <row r="142" spans="1:3" ht="15.75" x14ac:dyDescent="0.25">
      <c r="A142" s="13"/>
      <c r="B142" s="34"/>
    </row>
    <row r="143" spans="1:3" ht="15.75" x14ac:dyDescent="0.25">
      <c r="A143" s="13"/>
      <c r="B143" s="34"/>
    </row>
    <row r="144" spans="1:3" x14ac:dyDescent="0.25">
      <c r="A144" s="35"/>
    </row>
  </sheetData>
  <mergeCells count="109">
    <mergeCell ref="B10:C10"/>
    <mergeCell ref="B11:C11"/>
    <mergeCell ref="B12:C12"/>
    <mergeCell ref="B13:C13"/>
    <mergeCell ref="B14:C14"/>
    <mergeCell ref="B15:C15"/>
    <mergeCell ref="A17:B17"/>
    <mergeCell ref="B28:C28"/>
    <mergeCell ref="A30:C30"/>
    <mergeCell ref="B2:C2"/>
    <mergeCell ref="A1:C1"/>
    <mergeCell ref="B3:C3"/>
    <mergeCell ref="B4:C4"/>
    <mergeCell ref="B5:C5"/>
    <mergeCell ref="B6:C6"/>
    <mergeCell ref="B7:C7"/>
    <mergeCell ref="B8:C8"/>
    <mergeCell ref="B9:C9"/>
    <mergeCell ref="B16:C16"/>
    <mergeCell ref="B20:C20"/>
    <mergeCell ref="B22:C22"/>
    <mergeCell ref="B23:C23"/>
    <mergeCell ref="B27:C27"/>
    <mergeCell ref="B21:C21"/>
    <mergeCell ref="A18:C18"/>
    <mergeCell ref="A19:C19"/>
    <mergeCell ref="A25:C25"/>
    <mergeCell ref="B26:C26"/>
    <mergeCell ref="B41:C41"/>
    <mergeCell ref="B42:C42"/>
    <mergeCell ref="B44:C44"/>
    <mergeCell ref="B45:C45"/>
    <mergeCell ref="B46:C46"/>
    <mergeCell ref="B32:C32"/>
    <mergeCell ref="B36:C36"/>
    <mergeCell ref="B37:C37"/>
    <mergeCell ref="B38:C38"/>
    <mergeCell ref="B40:C40"/>
    <mergeCell ref="B55:C55"/>
    <mergeCell ref="B56:C56"/>
    <mergeCell ref="B58:C58"/>
    <mergeCell ref="B59:C59"/>
    <mergeCell ref="B61:C61"/>
    <mergeCell ref="B48:C48"/>
    <mergeCell ref="B49:C49"/>
    <mergeCell ref="B51:C51"/>
    <mergeCell ref="B52:C52"/>
    <mergeCell ref="B54:C54"/>
    <mergeCell ref="B80:C80"/>
    <mergeCell ref="B68:C68"/>
    <mergeCell ref="B69:C69"/>
    <mergeCell ref="B71:C71"/>
    <mergeCell ref="B72:C72"/>
    <mergeCell ref="B73:C73"/>
    <mergeCell ref="B70:C70"/>
    <mergeCell ref="B62:C62"/>
    <mergeCell ref="B63:C63"/>
    <mergeCell ref="B64:C64"/>
    <mergeCell ref="B66:C66"/>
    <mergeCell ref="B67:C67"/>
    <mergeCell ref="B65:C65"/>
    <mergeCell ref="B31:C31"/>
    <mergeCell ref="B34:C34"/>
    <mergeCell ref="B35:C35"/>
    <mergeCell ref="B39:C39"/>
    <mergeCell ref="B43:C43"/>
    <mergeCell ref="B107:C107"/>
    <mergeCell ref="B108:C108"/>
    <mergeCell ref="B109:C109"/>
    <mergeCell ref="B110:C110"/>
    <mergeCell ref="B102:C102"/>
    <mergeCell ref="B103:C103"/>
    <mergeCell ref="B104:C104"/>
    <mergeCell ref="B105:C105"/>
    <mergeCell ref="B106:C106"/>
    <mergeCell ref="B97:C97"/>
    <mergeCell ref="B98:C98"/>
    <mergeCell ref="B99:C99"/>
    <mergeCell ref="B100:C100"/>
    <mergeCell ref="B101:C101"/>
    <mergeCell ref="B92:C92"/>
    <mergeCell ref="B93:C93"/>
    <mergeCell ref="B94:C94"/>
    <mergeCell ref="B95:C95"/>
    <mergeCell ref="B96:C96"/>
    <mergeCell ref="B74:C74"/>
    <mergeCell ref="B78:C78"/>
    <mergeCell ref="B81:C81"/>
    <mergeCell ref="A113:C113"/>
    <mergeCell ref="B47:C47"/>
    <mergeCell ref="B50:C50"/>
    <mergeCell ref="B53:C53"/>
    <mergeCell ref="B57:C57"/>
    <mergeCell ref="B60:C60"/>
    <mergeCell ref="B111:C111"/>
    <mergeCell ref="B88:C88"/>
    <mergeCell ref="B85:C85"/>
    <mergeCell ref="B89:C89"/>
    <mergeCell ref="B90:C90"/>
    <mergeCell ref="B91:C91"/>
    <mergeCell ref="B82:C82"/>
    <mergeCell ref="B83:C83"/>
    <mergeCell ref="B84:C84"/>
    <mergeCell ref="B86:C86"/>
    <mergeCell ref="B87:C87"/>
    <mergeCell ref="B75:C75"/>
    <mergeCell ref="B76:C76"/>
    <mergeCell ref="B77:C77"/>
    <mergeCell ref="B79:C79"/>
  </mergeCells>
  <hyperlinks>
    <hyperlink ref="A97" r:id="rId1" display="https://doroga-zhizni.org/tanya-s-ne-ostavit-v-odinochestve.html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июнь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a.kotelnikova</cp:lastModifiedBy>
  <dcterms:created xsi:type="dcterms:W3CDTF">2020-10-08T09:15:41Z</dcterms:created>
  <dcterms:modified xsi:type="dcterms:W3CDTF">2021-07-12T12:53:53Z</dcterms:modified>
</cp:coreProperties>
</file>