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ublic\Documents\БФ Дорога Жизни\Отчётность\2021\июль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3" i="1" l="1"/>
  <c r="C138" i="1"/>
  <c r="C137" i="1"/>
  <c r="C134" i="1"/>
  <c r="C133" i="1"/>
  <c r="C132" i="1"/>
  <c r="C131" i="1"/>
  <c r="B127" i="1"/>
  <c r="B77" i="1"/>
  <c r="B72" i="1"/>
  <c r="B65" i="1"/>
  <c r="B43" i="1"/>
  <c r="B41" i="1"/>
  <c r="B33" i="1"/>
  <c r="B29" i="1"/>
  <c r="B27" i="1"/>
  <c r="B26" i="1"/>
  <c r="B25" i="1"/>
  <c r="B22" i="1"/>
  <c r="B19" i="1"/>
  <c r="B18" i="1"/>
  <c r="B12" i="1"/>
  <c r="B10" i="1"/>
  <c r="B9" i="1"/>
  <c r="B8" i="1"/>
  <c r="B6" i="1"/>
  <c r="B5" i="1"/>
  <c r="B3" i="1"/>
</calcChain>
</file>

<file path=xl/sharedStrings.xml><?xml version="1.0" encoding="utf-8"?>
<sst xmlns="http://schemas.openxmlformats.org/spreadsheetml/2006/main" count="153" uniqueCount="89">
  <si>
    <t>Административные расходы:</t>
  </si>
  <si>
    <t>Обслуживание сайта</t>
  </si>
  <si>
    <t>Зарплаты сотрудников и налоги</t>
  </si>
  <si>
    <t>Прохождение ежегодного аудита</t>
  </si>
  <si>
    <t>Комиссия банка</t>
  </si>
  <si>
    <t>Оплата лицензии на ПО, оплата программ и доп.ПО</t>
  </si>
  <si>
    <t>Командировочные расходы</t>
  </si>
  <si>
    <t xml:space="preserve">Оплата аренды офиса и электроэнергия </t>
  </si>
  <si>
    <t xml:space="preserve">Оплата интернета в офисе и мобильной связи координаторов в офис </t>
  </si>
  <si>
    <t>Курьерские услуги, транспортные услуги</t>
  </si>
  <si>
    <t>Почтовые услуги</t>
  </si>
  <si>
    <t>Изготовление визиток</t>
  </si>
  <si>
    <t>Печать листовок</t>
  </si>
  <si>
    <t>нотариальные услуги</t>
  </si>
  <si>
    <t>Расходы по программам:</t>
  </si>
  <si>
    <t>Брошенные дети в больнице</t>
  </si>
  <si>
    <t>Оплата труда нянь</t>
  </si>
  <si>
    <t xml:space="preserve">Оплата труда координаторов программы и налоги                                                                                                                    </t>
  </si>
  <si>
    <t>Оплата анализов нянь, лекарств и средств гигиены</t>
  </si>
  <si>
    <t>Покупка нужностей (питание,подгузники и пр.)</t>
  </si>
  <si>
    <t>Оплата доставки средств гигиены, лекарств</t>
  </si>
  <si>
    <t>Доступная помощь</t>
  </si>
  <si>
    <t xml:space="preserve">Оплата труда координаторов и налоги                                                                                                                      </t>
  </si>
  <si>
    <t>Оплата общих лекарств, продуктов, анализов патронажных нянь, хоз.товаров в больницу</t>
  </si>
  <si>
    <t>Оплата общего трансфера (для нянь между больницами,   для переезда сопровождающих из интернатов между аэропортами)</t>
  </si>
  <si>
    <t>Медсопровождение сиротских учреждений</t>
  </si>
  <si>
    <t>Отправка договоров, протоколов в ДДИ</t>
  </si>
  <si>
    <t>Оплата занятий логопеда, педагогов +налог</t>
  </si>
  <si>
    <t>Александр Ч.</t>
  </si>
  <si>
    <t>Оплата ухода патронажной няни</t>
  </si>
  <si>
    <t>Оплата анализов, лекарств</t>
  </si>
  <si>
    <t>Оплата трансфера</t>
  </si>
  <si>
    <t>Александр Г.</t>
  </si>
  <si>
    <t>Азалия З.</t>
  </si>
  <si>
    <t>ЭЭГ, консультация</t>
  </si>
  <si>
    <t>Валерия Р.</t>
  </si>
  <si>
    <t>Виталик Ш.</t>
  </si>
  <si>
    <t xml:space="preserve">Валя К. </t>
  </si>
  <si>
    <t xml:space="preserve">оплата ухода патронажной няни </t>
  </si>
  <si>
    <t xml:space="preserve">Ваня К. </t>
  </si>
  <si>
    <t>Ваня Ф.</t>
  </si>
  <si>
    <t>Билеты</t>
  </si>
  <si>
    <t>Глафира М.</t>
  </si>
  <si>
    <t>Гульнас А.</t>
  </si>
  <si>
    <t>Жанна А.</t>
  </si>
  <si>
    <t>Оплата ЭЭГ</t>
  </si>
  <si>
    <t>Илья Н.</t>
  </si>
  <si>
    <t>оплата ухода патронажной няни</t>
  </si>
  <si>
    <t>Катя М.</t>
  </si>
  <si>
    <t>Авиабилеты</t>
  </si>
  <si>
    <t>Луиза М.</t>
  </si>
  <si>
    <t>Лиза З.</t>
  </si>
  <si>
    <t>Матвей К.</t>
  </si>
  <si>
    <t>покупка гастростомы</t>
  </si>
  <si>
    <t>Миша Х.</t>
  </si>
  <si>
    <t>Самир К.</t>
  </si>
  <si>
    <t xml:space="preserve">Оплата ухода патронажной няни </t>
  </si>
  <si>
    <t xml:space="preserve">Стас К.                                                                                     </t>
  </si>
  <si>
    <t>Оплата лекарств, анализов</t>
  </si>
  <si>
    <t>оплата подгузников, смеси</t>
  </si>
  <si>
    <t xml:space="preserve">Семен К., Приморский край </t>
  </si>
  <si>
    <t>Сергей Ш. Поддержать Сережу</t>
  </si>
  <si>
    <t>Таня С. Не оставить в одиночестве</t>
  </si>
  <si>
    <t>Федор О.</t>
  </si>
  <si>
    <t>Яша Б.</t>
  </si>
  <si>
    <t>Выездные медицинские консультации для региональных детей-сирот</t>
  </si>
  <si>
    <t>Посткурация</t>
  </si>
  <si>
    <t>ГРАНТ</t>
  </si>
  <si>
    <t>Софинансирование</t>
  </si>
  <si>
    <t>проезд</t>
  </si>
  <si>
    <t>проживание</t>
  </si>
  <si>
    <t>оплата труда администратора выезда</t>
  </si>
  <si>
    <t>суточные расходы</t>
  </si>
  <si>
    <t>оплата труда врачей</t>
  </si>
  <si>
    <t>Смоленск июль</t>
  </si>
  <si>
    <t>трансфер</t>
  </si>
  <si>
    <t>Проживание</t>
  </si>
  <si>
    <t>Авиаперелет</t>
  </si>
  <si>
    <t>Оплата труда администратора выезда</t>
  </si>
  <si>
    <t>Суточные расходы</t>
  </si>
  <si>
    <t>Питание</t>
  </si>
  <si>
    <t>Оплата труда врачей и налоги</t>
  </si>
  <si>
    <t>Трансферы</t>
  </si>
  <si>
    <t>Расходные материалы</t>
  </si>
  <si>
    <t>E-invoicing</t>
  </si>
  <si>
    <t>Коврики-пазлы для отделения Милосердия (4 учреждения)</t>
  </si>
  <si>
    <t>Омск (выезд в составе рабочей группы Аппарата Уполномоченного)</t>
  </si>
  <si>
    <t>Оплата труда координаторов программы</t>
  </si>
  <si>
    <t>оплата расходов по доставке документов и расходников в учреждения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</si>
</sst>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rgb="FF528135"/>
      <name val="Times New Roman"/>
      <family val="1"/>
      <charset val="204"/>
    </font>
    <font>
      <sz val="12"/>
      <color rgb="FF006FC0"/>
      <name val="Calibri"/>
      <family val="2"/>
      <charset val="204"/>
      <scheme val="minor"/>
    </font>
    <font>
      <sz val="12"/>
      <color theme="4" tint="-0.249977111117893"/>
      <name val="Calibri"/>
      <family val="2"/>
      <charset val="204"/>
      <scheme val="minor"/>
    </font>
    <font>
      <b/>
      <sz val="14"/>
      <color theme="5" tint="-0.249977111117893"/>
      <name val="Times New Roman"/>
      <family val="1"/>
      <charset val="204"/>
    </font>
    <font>
      <sz val="12"/>
      <color rgb="FF528135"/>
      <name val="Times New Roman"/>
      <family val="1"/>
      <charset val="204"/>
    </font>
    <font>
      <b/>
      <sz val="12"/>
      <color theme="9" tint="-0.249977111117893"/>
      <name val="Times New Roman"/>
      <family val="1"/>
      <charset val="204"/>
    </font>
    <font>
      <b/>
      <u/>
      <sz val="12"/>
      <color rgb="FF528135"/>
      <name val="Times New Roman"/>
      <family val="1"/>
      <charset val="204"/>
    </font>
    <font>
      <b/>
      <sz val="12"/>
      <color theme="5"/>
      <name val="Times New Roman"/>
      <family val="1"/>
      <charset val="204"/>
    </font>
    <font>
      <u/>
      <sz val="12"/>
      <color rgb="FF528135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b/>
      <sz val="11"/>
      <color theme="9" tint="-0.249977111117893"/>
      <name val="Calibri"/>
      <family val="2"/>
      <charset val="204"/>
      <scheme val="minor"/>
    </font>
    <font>
      <sz val="12"/>
      <color theme="9" tint="-0.249977111117893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1"/>
      <color theme="8" tint="-0.249977111117893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Font="1" applyBorder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43" fontId="3" fillId="0" borderId="0" xfId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vertical="top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3" fontId="10" fillId="0" borderId="0" xfId="1" applyFont="1" applyFill="1" applyBorder="1" applyAlignment="1">
      <alignment horizontal="center" vertical="center" wrapText="1"/>
    </xf>
    <xf numFmtId="43" fontId="3" fillId="0" borderId="0" xfId="1" applyFont="1" applyFill="1" applyBorder="1" applyAlignment="1">
      <alignment horizontal="right" vertical="center" wrapText="1"/>
    </xf>
    <xf numFmtId="43" fontId="2" fillId="0" borderId="0" xfId="1" applyFont="1" applyBorder="1" applyAlignment="1">
      <alignment wrapText="1"/>
    </xf>
    <xf numFmtId="43" fontId="2" fillId="0" borderId="0" xfId="1" applyFont="1" applyBorder="1"/>
    <xf numFmtId="43" fontId="8" fillId="0" borderId="0" xfId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43" fontId="8" fillId="0" borderId="0" xfId="1" applyFont="1" applyBorder="1" applyAlignment="1">
      <alignment horizontal="center" vertical="center" wrapText="1"/>
    </xf>
    <xf numFmtId="43" fontId="13" fillId="0" borderId="0" xfId="1" applyFont="1" applyBorder="1" applyAlignment="1">
      <alignment wrapText="1"/>
    </xf>
    <xf numFmtId="43" fontId="7" fillId="0" borderId="0" xfId="1" applyFont="1" applyBorder="1" applyAlignment="1">
      <alignment horizontal="center" vertical="center" wrapText="1"/>
    </xf>
    <xf numFmtId="43" fontId="14" fillId="0" borderId="0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43" fontId="1" fillId="0" borderId="0" xfId="1" applyFont="1" applyBorder="1" applyAlignment="1">
      <alignment wrapText="1"/>
    </xf>
    <xf numFmtId="0" fontId="15" fillId="0" borderId="0" xfId="0" applyFont="1" applyFill="1" applyBorder="1" applyAlignment="1">
      <alignment horizontal="justify" vertical="center" wrapText="1"/>
    </xf>
    <xf numFmtId="43" fontId="16" fillId="0" borderId="0" xfId="1" applyFont="1" applyBorder="1" applyAlignment="1">
      <alignment wrapText="1"/>
    </xf>
    <xf numFmtId="43" fontId="3" fillId="0" borderId="0" xfId="1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43" fontId="7" fillId="0" borderId="0" xfId="1" applyFont="1" applyBorder="1" applyAlignment="1">
      <alignment vertical="center" wrapText="1"/>
    </xf>
    <xf numFmtId="43" fontId="7" fillId="0" borderId="0" xfId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roga-zhizni.org/tanya-s-ne-ostavit-v-odinochestv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9"/>
  <sheetViews>
    <sheetView tabSelected="1" topLeftCell="A25" workbookViewId="0">
      <selection activeCell="A32" sqref="A32"/>
    </sheetView>
  </sheetViews>
  <sheetFormatPr defaultRowHeight="15" x14ac:dyDescent="0.25"/>
  <cols>
    <col min="1" max="1" width="45.140625" style="4" customWidth="1"/>
    <col min="2" max="2" width="31.42578125" style="5" customWidth="1"/>
    <col min="3" max="3" width="22.42578125" style="3" customWidth="1"/>
  </cols>
  <sheetData>
    <row r="1" spans="1:3" ht="24.75" customHeight="1" x14ac:dyDescent="0.25">
      <c r="A1" s="34" t="s">
        <v>0</v>
      </c>
      <c r="B1" s="34"/>
      <c r="C1" s="13"/>
    </row>
    <row r="2" spans="1:3" ht="15.75" x14ac:dyDescent="0.25">
      <c r="A2" s="1" t="s">
        <v>1</v>
      </c>
      <c r="B2" s="29">
        <v>1000</v>
      </c>
      <c r="C2" s="29"/>
    </row>
    <row r="3" spans="1:3" ht="15.75" x14ac:dyDescent="0.25">
      <c r="A3" s="1" t="s">
        <v>2</v>
      </c>
      <c r="B3" s="29">
        <f>(23000+42681.82+28750+67954.55+65854.62+2500+48300+25642.82+26456.36+5227.27+57500+116585.4+57500+12130)*1.22</f>
        <v>707701.06479999993</v>
      </c>
      <c r="C3" s="29"/>
    </row>
    <row r="4" spans="1:3" ht="15.75" x14ac:dyDescent="0.25">
      <c r="A4" s="1" t="s">
        <v>3</v>
      </c>
      <c r="B4" s="29">
        <v>10000</v>
      </c>
      <c r="C4" s="29"/>
    </row>
    <row r="5" spans="1:3" ht="15.75" x14ac:dyDescent="0.25">
      <c r="A5" s="1" t="s">
        <v>4</v>
      </c>
      <c r="B5" s="29">
        <f>4539.09+306</f>
        <v>4845.09</v>
      </c>
      <c r="C5" s="29"/>
    </row>
    <row r="6" spans="1:3" ht="31.5" x14ac:dyDescent="0.25">
      <c r="A6" s="1" t="s">
        <v>5</v>
      </c>
      <c r="B6" s="29">
        <f>8520+2936.2</f>
        <v>11456.2</v>
      </c>
      <c r="C6" s="29"/>
    </row>
    <row r="7" spans="1:3" ht="15.75" x14ac:dyDescent="0.25">
      <c r="A7" s="1" t="s">
        <v>6</v>
      </c>
      <c r="B7" s="29"/>
      <c r="C7" s="29"/>
    </row>
    <row r="8" spans="1:3" ht="15.75" x14ac:dyDescent="0.25">
      <c r="A8" s="1" t="s">
        <v>7</v>
      </c>
      <c r="B8" s="29">
        <f>3000</f>
        <v>3000</v>
      </c>
      <c r="C8" s="29"/>
    </row>
    <row r="9" spans="1:3" ht="31.5" x14ac:dyDescent="0.25">
      <c r="A9" s="1" t="s">
        <v>8</v>
      </c>
      <c r="B9" s="29">
        <f>19800+2500+1000</f>
        <v>23300</v>
      </c>
      <c r="C9" s="29"/>
    </row>
    <row r="10" spans="1:3" ht="15.75" x14ac:dyDescent="0.25">
      <c r="A10" s="2" t="s">
        <v>9</v>
      </c>
      <c r="B10" s="29">
        <f>4540.8</f>
        <v>4540.8</v>
      </c>
      <c r="C10" s="29"/>
    </row>
    <row r="11" spans="1:3" ht="15.75" x14ac:dyDescent="0.25">
      <c r="A11" s="2" t="s">
        <v>10</v>
      </c>
      <c r="B11" s="29"/>
      <c r="C11" s="29"/>
    </row>
    <row r="12" spans="1:3" ht="15.75" x14ac:dyDescent="0.25">
      <c r="A12" s="2" t="s">
        <v>11</v>
      </c>
      <c r="B12" s="29">
        <f>700</f>
        <v>700</v>
      </c>
      <c r="C12" s="29"/>
    </row>
    <row r="13" spans="1:3" ht="15.75" x14ac:dyDescent="0.25">
      <c r="A13" s="2" t="s">
        <v>12</v>
      </c>
      <c r="B13" s="29">
        <v>5200</v>
      </c>
      <c r="C13" s="29"/>
    </row>
    <row r="14" spans="1:3" ht="15.75" x14ac:dyDescent="0.25">
      <c r="A14" s="2" t="s">
        <v>13</v>
      </c>
      <c r="B14" s="29">
        <v>3000</v>
      </c>
      <c r="C14" s="29"/>
    </row>
    <row r="15" spans="1:3" ht="15.75" x14ac:dyDescent="0.25">
      <c r="A15" s="13"/>
      <c r="B15" s="13"/>
    </row>
    <row r="16" spans="1:3" ht="28.5" customHeight="1" x14ac:dyDescent="0.25">
      <c r="A16" s="35" t="s">
        <v>14</v>
      </c>
      <c r="B16" s="35"/>
      <c r="C16" s="30"/>
    </row>
    <row r="17" spans="1:3" ht="27" customHeight="1" x14ac:dyDescent="0.25">
      <c r="A17" s="34" t="s">
        <v>15</v>
      </c>
      <c r="B17" s="34"/>
      <c r="C17" s="13"/>
    </row>
    <row r="18" spans="1:3" ht="15.75" x14ac:dyDescent="0.25">
      <c r="A18" s="1" t="s">
        <v>16</v>
      </c>
      <c r="B18" s="29">
        <f>977300</f>
        <v>977300</v>
      </c>
      <c r="C18" s="29"/>
    </row>
    <row r="19" spans="1:3" ht="31.5" x14ac:dyDescent="0.25">
      <c r="A19" s="1" t="s">
        <v>17</v>
      </c>
      <c r="B19" s="29">
        <f>(15333+13333.91+57750+34500+46000+8711.82+34500)*1.22</f>
        <v>256357.05060000002</v>
      </c>
      <c r="C19" s="29"/>
    </row>
    <row r="20" spans="1:3" ht="31.5" x14ac:dyDescent="0.25">
      <c r="A20" s="1" t="s">
        <v>18</v>
      </c>
      <c r="B20" s="29">
        <v>11055.1</v>
      </c>
      <c r="C20" s="29"/>
    </row>
    <row r="21" spans="1:3" ht="31.5" x14ac:dyDescent="0.25">
      <c r="A21" s="1" t="s">
        <v>19</v>
      </c>
      <c r="B21" s="29">
        <v>504693</v>
      </c>
      <c r="C21" s="29"/>
    </row>
    <row r="22" spans="1:3" ht="31.5" x14ac:dyDescent="0.25">
      <c r="A22" s="1" t="s">
        <v>20</v>
      </c>
      <c r="B22" s="29">
        <f>626.4</f>
        <v>626.4</v>
      </c>
      <c r="C22" s="29"/>
    </row>
    <row r="24" spans="1:3" ht="22.5" customHeight="1" x14ac:dyDescent="0.25">
      <c r="A24" s="34" t="s">
        <v>21</v>
      </c>
      <c r="B24" s="34"/>
      <c r="C24" s="13"/>
    </row>
    <row r="25" spans="1:3" ht="15.75" x14ac:dyDescent="0.25">
      <c r="A25" s="1" t="s">
        <v>22</v>
      </c>
      <c r="B25" s="29">
        <f>(15333+40250+13333.04+34500+8711.82+46000)*1.22</f>
        <v>192915.98920000001</v>
      </c>
      <c r="C25" s="29"/>
    </row>
    <row r="26" spans="1:3" ht="47.25" x14ac:dyDescent="0.25">
      <c r="A26" s="1" t="s">
        <v>23</v>
      </c>
      <c r="B26" s="29">
        <f>35600.03+13570+7800</f>
        <v>56970.03</v>
      </c>
      <c r="C26" s="29"/>
    </row>
    <row r="27" spans="1:3" ht="63" x14ac:dyDescent="0.25">
      <c r="A27" s="1" t="s">
        <v>24</v>
      </c>
      <c r="B27" s="29">
        <f>19052.8+2700</f>
        <v>21752.799999999999</v>
      </c>
      <c r="C27" s="29"/>
    </row>
    <row r="28" spans="1:3" ht="25.5" customHeight="1" x14ac:dyDescent="0.25">
      <c r="A28" s="34" t="s">
        <v>25</v>
      </c>
      <c r="B28" s="34"/>
      <c r="C28" s="13"/>
    </row>
    <row r="29" spans="1:3" ht="15.75" x14ac:dyDescent="0.25">
      <c r="A29" s="1" t="s">
        <v>22</v>
      </c>
      <c r="B29" s="29">
        <f>(15334+28735+13333.04+23000+25090.91+8712.73)*1.22</f>
        <v>139330.9296</v>
      </c>
      <c r="C29" s="29"/>
    </row>
    <row r="30" spans="1:3" ht="15.75" x14ac:dyDescent="0.25">
      <c r="A30" s="1" t="s">
        <v>26</v>
      </c>
      <c r="B30" s="29">
        <v>1056</v>
      </c>
      <c r="C30" s="29"/>
    </row>
    <row r="31" spans="1:3" ht="41.25" customHeight="1" x14ac:dyDescent="0.25">
      <c r="A31" s="1" t="s">
        <v>88</v>
      </c>
      <c r="B31" s="29">
        <v>6316.8</v>
      </c>
      <c r="C31" s="29"/>
    </row>
    <row r="32" spans="1:3" ht="39" customHeight="1" x14ac:dyDescent="0.25">
      <c r="A32" s="1" t="s">
        <v>85</v>
      </c>
      <c r="B32" s="29">
        <v>27100</v>
      </c>
      <c r="C32" s="29"/>
    </row>
    <row r="33" spans="1:3" ht="31.5" x14ac:dyDescent="0.25">
      <c r="A33" s="6" t="s">
        <v>27</v>
      </c>
      <c r="B33" s="29">
        <f>(15000+19320+6896)*1.2</f>
        <v>49459.199999999997</v>
      </c>
      <c r="C33" s="29"/>
    </row>
    <row r="34" spans="1:3" ht="15.75" x14ac:dyDescent="0.25">
      <c r="A34" s="7" t="s">
        <v>28</v>
      </c>
      <c r="B34" s="31"/>
      <c r="C34" s="31"/>
    </row>
    <row r="35" spans="1:3" ht="15.75" x14ac:dyDescent="0.25">
      <c r="A35" s="8" t="s">
        <v>29</v>
      </c>
      <c r="B35" s="29">
        <v>38750</v>
      </c>
      <c r="C35" s="29"/>
    </row>
    <row r="36" spans="1:3" ht="15.75" x14ac:dyDescent="0.25">
      <c r="A36" s="8" t="s">
        <v>30</v>
      </c>
      <c r="B36" s="29">
        <v>9679.5</v>
      </c>
      <c r="C36" s="29"/>
    </row>
    <row r="37" spans="1:3" ht="15.75" x14ac:dyDescent="0.25">
      <c r="A37" s="8" t="s">
        <v>31</v>
      </c>
      <c r="B37" s="29">
        <v>3667.2</v>
      </c>
      <c r="C37" s="29"/>
    </row>
    <row r="38" spans="1:3" ht="15.75" x14ac:dyDescent="0.25">
      <c r="A38" s="7" t="s">
        <v>32</v>
      </c>
      <c r="B38" s="32"/>
      <c r="C38" s="32"/>
    </row>
    <row r="39" spans="1:3" ht="15.75" x14ac:dyDescent="0.25">
      <c r="A39" s="8" t="s">
        <v>29</v>
      </c>
      <c r="B39" s="29">
        <v>38750</v>
      </c>
      <c r="C39" s="29"/>
    </row>
    <row r="40" spans="1:3" ht="15.75" x14ac:dyDescent="0.25">
      <c r="A40" s="8" t="s">
        <v>30</v>
      </c>
      <c r="B40" s="29">
        <v>13693</v>
      </c>
      <c r="C40" s="29"/>
    </row>
    <row r="41" spans="1:3" ht="15.75" x14ac:dyDescent="0.25">
      <c r="A41" s="8" t="s">
        <v>31</v>
      </c>
      <c r="B41" s="29">
        <f>2563.2</f>
        <v>2563.1999999999998</v>
      </c>
      <c r="C41" s="29"/>
    </row>
    <row r="42" spans="1:3" ht="15.75" x14ac:dyDescent="0.25">
      <c r="A42" s="7" t="s">
        <v>33</v>
      </c>
      <c r="B42" s="32"/>
      <c r="C42" s="32"/>
    </row>
    <row r="43" spans="1:3" ht="15.75" x14ac:dyDescent="0.25">
      <c r="A43" s="8" t="s">
        <v>30</v>
      </c>
      <c r="B43" s="29">
        <f>5950</f>
        <v>5950</v>
      </c>
      <c r="C43" s="29"/>
    </row>
    <row r="44" spans="1:3" ht="15.75" x14ac:dyDescent="0.25">
      <c r="A44" s="8" t="s">
        <v>34</v>
      </c>
      <c r="B44" s="29">
        <v>6000</v>
      </c>
      <c r="C44" s="29"/>
    </row>
    <row r="45" spans="1:3" ht="15.75" x14ac:dyDescent="0.25">
      <c r="A45" s="8" t="s">
        <v>29</v>
      </c>
      <c r="B45" s="29">
        <v>38750</v>
      </c>
      <c r="C45" s="29"/>
    </row>
    <row r="46" spans="1:3" ht="15.75" x14ac:dyDescent="0.25">
      <c r="A46" s="8" t="s">
        <v>31</v>
      </c>
      <c r="B46" s="29">
        <v>1560</v>
      </c>
      <c r="C46" s="29"/>
    </row>
    <row r="47" spans="1:3" ht="15.75" x14ac:dyDescent="0.25">
      <c r="A47" s="7" t="s">
        <v>35</v>
      </c>
      <c r="B47" s="32"/>
      <c r="C47" s="32"/>
    </row>
    <row r="48" spans="1:3" ht="15.75" x14ac:dyDescent="0.25">
      <c r="A48" s="8" t="s">
        <v>29</v>
      </c>
      <c r="B48" s="29">
        <v>38750</v>
      </c>
      <c r="C48" s="29"/>
    </row>
    <row r="49" spans="1:3" ht="15.75" x14ac:dyDescent="0.25">
      <c r="A49" s="8" t="s">
        <v>30</v>
      </c>
      <c r="B49" s="29">
        <v>14243</v>
      </c>
      <c r="C49" s="29"/>
    </row>
    <row r="50" spans="1:3" ht="15.75" x14ac:dyDescent="0.25">
      <c r="A50" s="8" t="s">
        <v>31</v>
      </c>
      <c r="B50" s="29">
        <v>2617.1999999999998</v>
      </c>
      <c r="C50" s="29"/>
    </row>
    <row r="51" spans="1:3" ht="15.75" x14ac:dyDescent="0.25">
      <c r="A51" s="7" t="s">
        <v>36</v>
      </c>
      <c r="B51" s="32"/>
      <c r="C51" s="32"/>
    </row>
    <row r="52" spans="1:3" ht="15.75" x14ac:dyDescent="0.25">
      <c r="A52" s="8" t="s">
        <v>29</v>
      </c>
      <c r="B52" s="29">
        <v>38750</v>
      </c>
      <c r="C52" s="29"/>
    </row>
    <row r="53" spans="1:3" ht="15.75" x14ac:dyDescent="0.25">
      <c r="A53" s="8" t="s">
        <v>30</v>
      </c>
      <c r="B53" s="29">
        <v>4142</v>
      </c>
      <c r="C53" s="29"/>
    </row>
    <row r="54" spans="1:3" ht="15.75" x14ac:dyDescent="0.25">
      <c r="A54" s="8" t="s">
        <v>31</v>
      </c>
      <c r="B54" s="29">
        <v>3543.6</v>
      </c>
      <c r="C54" s="29"/>
    </row>
    <row r="55" spans="1:3" ht="15.75" x14ac:dyDescent="0.25">
      <c r="A55" s="7" t="s">
        <v>37</v>
      </c>
      <c r="B55" s="32"/>
      <c r="C55" s="32"/>
    </row>
    <row r="56" spans="1:3" ht="15.75" x14ac:dyDescent="0.25">
      <c r="A56" s="8" t="s">
        <v>38</v>
      </c>
      <c r="B56" s="29">
        <v>68200</v>
      </c>
      <c r="C56" s="29"/>
    </row>
    <row r="57" spans="1:3" ht="15.75" x14ac:dyDescent="0.25">
      <c r="A57" s="8" t="s">
        <v>31</v>
      </c>
      <c r="B57" s="29"/>
      <c r="C57" s="29"/>
    </row>
    <row r="58" spans="1:3" ht="15.75" x14ac:dyDescent="0.25">
      <c r="A58" s="8" t="s">
        <v>30</v>
      </c>
      <c r="B58" s="29">
        <v>2865</v>
      </c>
      <c r="C58" s="29"/>
    </row>
    <row r="59" spans="1:3" ht="15.75" x14ac:dyDescent="0.25">
      <c r="A59" s="7" t="s">
        <v>39</v>
      </c>
      <c r="B59" s="32"/>
      <c r="C59" s="32"/>
    </row>
    <row r="60" spans="1:3" ht="15.75" x14ac:dyDescent="0.25">
      <c r="A60" s="8" t="s">
        <v>30</v>
      </c>
      <c r="B60" s="29">
        <v>8540</v>
      </c>
      <c r="C60" s="29"/>
    </row>
    <row r="61" spans="1:3" ht="15.75" x14ac:dyDescent="0.25">
      <c r="A61" s="8" t="s">
        <v>29</v>
      </c>
      <c r="B61" s="29">
        <v>68200</v>
      </c>
      <c r="C61" s="29"/>
    </row>
    <row r="62" spans="1:3" ht="15.75" x14ac:dyDescent="0.25">
      <c r="A62" s="7" t="s">
        <v>40</v>
      </c>
    </row>
    <row r="63" spans="1:3" ht="15.75" x14ac:dyDescent="0.25">
      <c r="A63" s="8" t="s">
        <v>29</v>
      </c>
      <c r="B63" s="29">
        <v>33000</v>
      </c>
      <c r="C63" s="29"/>
    </row>
    <row r="64" spans="1:3" ht="15.75" x14ac:dyDescent="0.25">
      <c r="A64" s="8" t="s">
        <v>31</v>
      </c>
      <c r="B64" s="29">
        <v>1754.4</v>
      </c>
      <c r="C64" s="29"/>
    </row>
    <row r="65" spans="1:3" ht="15.75" x14ac:dyDescent="0.25">
      <c r="A65" s="8" t="s">
        <v>41</v>
      </c>
      <c r="B65" s="29">
        <f>4387+9139</f>
        <v>13526</v>
      </c>
      <c r="C65" s="29"/>
    </row>
    <row r="66" spans="1:3" ht="15.75" x14ac:dyDescent="0.25">
      <c r="A66" s="7" t="s">
        <v>42</v>
      </c>
      <c r="B66" s="29"/>
      <c r="C66" s="29"/>
    </row>
    <row r="67" spans="1:3" ht="15.75" x14ac:dyDescent="0.25">
      <c r="A67" s="8" t="s">
        <v>29</v>
      </c>
      <c r="B67" s="29">
        <v>13398</v>
      </c>
      <c r="C67" s="29"/>
    </row>
    <row r="68" spans="1:3" ht="15.75" x14ac:dyDescent="0.25">
      <c r="A68" s="8" t="s">
        <v>31</v>
      </c>
      <c r="B68" s="29">
        <v>1492.8</v>
      </c>
      <c r="C68" s="29"/>
    </row>
    <row r="69" spans="1:3" ht="15.75" x14ac:dyDescent="0.25">
      <c r="A69" s="7" t="s">
        <v>43</v>
      </c>
      <c r="B69" s="29"/>
      <c r="C69" s="29"/>
    </row>
    <row r="70" spans="1:3" ht="15.75" x14ac:dyDescent="0.25">
      <c r="A70" s="8" t="s">
        <v>30</v>
      </c>
      <c r="B70" s="29">
        <v>642</v>
      </c>
      <c r="C70" s="29"/>
    </row>
    <row r="71" spans="1:3" ht="15.75" x14ac:dyDescent="0.25">
      <c r="A71" s="8" t="s">
        <v>31</v>
      </c>
      <c r="B71" s="29">
        <v>3507.6</v>
      </c>
      <c r="C71" s="29"/>
    </row>
    <row r="72" spans="1:3" ht="15.75" x14ac:dyDescent="0.25">
      <c r="A72" s="8" t="s">
        <v>41</v>
      </c>
      <c r="B72" s="29">
        <f>24075+26150</f>
        <v>50225</v>
      </c>
      <c r="C72" s="29"/>
    </row>
    <row r="73" spans="1:3" ht="15.75" x14ac:dyDescent="0.25">
      <c r="A73" s="9" t="s">
        <v>44</v>
      </c>
      <c r="B73" s="32"/>
      <c r="C73" s="32"/>
    </row>
    <row r="74" spans="1:3" ht="15.75" x14ac:dyDescent="0.25">
      <c r="A74" s="8" t="s">
        <v>29</v>
      </c>
      <c r="B74" s="29">
        <v>19800</v>
      </c>
      <c r="C74" s="29"/>
    </row>
    <row r="75" spans="1:3" ht="15.75" x14ac:dyDescent="0.25">
      <c r="A75" s="8" t="s">
        <v>30</v>
      </c>
      <c r="B75" s="29">
        <v>2066</v>
      </c>
      <c r="C75" s="29"/>
    </row>
    <row r="76" spans="1:3" ht="15.75" x14ac:dyDescent="0.25">
      <c r="A76" s="8" t="s">
        <v>45</v>
      </c>
      <c r="B76" s="29"/>
      <c r="C76" s="29"/>
    </row>
    <row r="77" spans="1:3" ht="15.75" x14ac:dyDescent="0.25">
      <c r="A77" s="8" t="s">
        <v>31</v>
      </c>
      <c r="B77" s="29">
        <f>2934.8</f>
        <v>2934.8</v>
      </c>
      <c r="C77" s="29"/>
    </row>
    <row r="78" spans="1:3" ht="15.75" x14ac:dyDescent="0.25">
      <c r="A78" s="9" t="s">
        <v>46</v>
      </c>
      <c r="B78" s="10"/>
      <c r="C78" s="10"/>
    </row>
    <row r="79" spans="1:3" ht="15.75" x14ac:dyDescent="0.25">
      <c r="A79" s="8" t="s">
        <v>47</v>
      </c>
      <c r="B79" s="29">
        <v>44000</v>
      </c>
      <c r="C79" s="29"/>
    </row>
    <row r="80" spans="1:3" ht="15.75" x14ac:dyDescent="0.25">
      <c r="A80" s="8" t="s">
        <v>30</v>
      </c>
      <c r="B80" s="29">
        <v>29621.51</v>
      </c>
      <c r="C80" s="29"/>
    </row>
    <row r="81" spans="1:3" ht="15.75" x14ac:dyDescent="0.25">
      <c r="A81" s="8" t="s">
        <v>31</v>
      </c>
      <c r="B81" s="29">
        <v>1324.8</v>
      </c>
      <c r="C81" s="29"/>
    </row>
    <row r="82" spans="1:3" ht="15.75" x14ac:dyDescent="0.25">
      <c r="A82" s="8" t="s">
        <v>41</v>
      </c>
      <c r="B82" s="29">
        <v>26528</v>
      </c>
      <c r="C82" s="29"/>
    </row>
    <row r="83" spans="1:3" ht="15.75" x14ac:dyDescent="0.25">
      <c r="A83" s="9" t="s">
        <v>48</v>
      </c>
      <c r="B83" s="32"/>
      <c r="C83" s="32"/>
    </row>
    <row r="84" spans="1:3" ht="15.75" x14ac:dyDescent="0.25">
      <c r="A84" s="8" t="s">
        <v>29</v>
      </c>
      <c r="B84" s="29"/>
      <c r="C84" s="29"/>
    </row>
    <row r="85" spans="1:3" ht="15.75" x14ac:dyDescent="0.25">
      <c r="A85" s="8" t="s">
        <v>49</v>
      </c>
      <c r="B85" s="29">
        <v>19782</v>
      </c>
      <c r="C85" s="29"/>
    </row>
    <row r="86" spans="1:3" ht="15.75" x14ac:dyDescent="0.25">
      <c r="A86" s="8" t="s">
        <v>30</v>
      </c>
      <c r="B86" s="29"/>
      <c r="C86" s="29"/>
    </row>
    <row r="87" spans="1:3" ht="15.75" x14ac:dyDescent="0.25">
      <c r="A87" s="8" t="s">
        <v>31</v>
      </c>
      <c r="B87" s="29"/>
      <c r="C87" s="29"/>
    </row>
    <row r="88" spans="1:3" ht="15.75" x14ac:dyDescent="0.25">
      <c r="A88" s="9" t="s">
        <v>50</v>
      </c>
      <c r="B88" s="32"/>
      <c r="C88" s="32"/>
    </row>
    <row r="89" spans="1:3" ht="15.75" x14ac:dyDescent="0.25">
      <c r="A89" s="8" t="s">
        <v>29</v>
      </c>
      <c r="B89" s="29">
        <v>38750</v>
      </c>
      <c r="C89" s="29"/>
    </row>
    <row r="90" spans="1:3" ht="15.75" x14ac:dyDescent="0.25">
      <c r="A90" s="8" t="s">
        <v>30</v>
      </c>
      <c r="B90" s="29">
        <v>8900</v>
      </c>
      <c r="C90" s="29"/>
    </row>
    <row r="91" spans="1:3" ht="15.75" x14ac:dyDescent="0.25">
      <c r="A91" s="8" t="s">
        <v>31</v>
      </c>
      <c r="B91" s="29"/>
      <c r="C91" s="29"/>
    </row>
    <row r="92" spans="1:3" ht="15.75" x14ac:dyDescent="0.25">
      <c r="A92" s="9" t="s">
        <v>51</v>
      </c>
      <c r="B92" s="32"/>
      <c r="C92" s="32"/>
    </row>
    <row r="93" spans="1:3" ht="15.75" x14ac:dyDescent="0.25">
      <c r="A93" s="8" t="s">
        <v>29</v>
      </c>
      <c r="B93" s="29">
        <v>19800</v>
      </c>
      <c r="C93" s="29"/>
    </row>
    <row r="94" spans="1:3" ht="15.75" x14ac:dyDescent="0.25">
      <c r="A94" s="9" t="s">
        <v>52</v>
      </c>
      <c r="B94" s="10"/>
      <c r="C94" s="10"/>
    </row>
    <row r="95" spans="1:3" ht="15.75" x14ac:dyDescent="0.25">
      <c r="A95" s="8" t="s">
        <v>53</v>
      </c>
      <c r="B95" s="29">
        <v>15966</v>
      </c>
      <c r="C95" s="29"/>
    </row>
    <row r="96" spans="1:3" ht="15.75" x14ac:dyDescent="0.25">
      <c r="A96" s="8" t="s">
        <v>30</v>
      </c>
      <c r="B96" s="29">
        <v>810</v>
      </c>
      <c r="C96" s="29"/>
    </row>
    <row r="97" spans="1:3" ht="15.75" x14ac:dyDescent="0.25">
      <c r="A97" s="9" t="s">
        <v>54</v>
      </c>
      <c r="B97" s="32"/>
      <c r="C97" s="32"/>
    </row>
    <row r="98" spans="1:3" ht="15.75" x14ac:dyDescent="0.25">
      <c r="A98" s="8" t="s">
        <v>29</v>
      </c>
      <c r="B98" s="29">
        <v>68200</v>
      </c>
      <c r="C98" s="29"/>
    </row>
    <row r="99" spans="1:3" ht="15.75" x14ac:dyDescent="0.25">
      <c r="A99" s="8" t="s">
        <v>34</v>
      </c>
      <c r="B99" s="29">
        <v>6000</v>
      </c>
      <c r="C99" s="29"/>
    </row>
    <row r="100" spans="1:3" ht="15.75" x14ac:dyDescent="0.25">
      <c r="A100" s="8" t="s">
        <v>30</v>
      </c>
      <c r="B100" s="29">
        <v>11450</v>
      </c>
      <c r="C100" s="29"/>
    </row>
    <row r="101" spans="1:3" ht="15.75" x14ac:dyDescent="0.25">
      <c r="A101" s="8" t="s">
        <v>31</v>
      </c>
      <c r="B101" s="29">
        <v>1944</v>
      </c>
      <c r="C101" s="29"/>
    </row>
    <row r="102" spans="1:3" ht="15.75" x14ac:dyDescent="0.25">
      <c r="A102" s="9" t="s">
        <v>55</v>
      </c>
      <c r="B102" s="10"/>
      <c r="C102" s="10"/>
    </row>
    <row r="103" spans="1:3" ht="15.75" x14ac:dyDescent="0.25">
      <c r="A103" s="8" t="s">
        <v>53</v>
      </c>
      <c r="B103" s="29">
        <v>14500</v>
      </c>
      <c r="C103" s="29"/>
    </row>
    <row r="104" spans="1:3" ht="15.75" x14ac:dyDescent="0.25">
      <c r="A104" s="7" t="s">
        <v>57</v>
      </c>
      <c r="B104" s="29"/>
      <c r="C104" s="29"/>
    </row>
    <row r="105" spans="1:3" ht="15.75" x14ac:dyDescent="0.25">
      <c r="A105" s="8" t="s">
        <v>56</v>
      </c>
      <c r="B105" s="29">
        <v>68200</v>
      </c>
      <c r="C105" s="29"/>
    </row>
    <row r="106" spans="1:3" ht="15.75" x14ac:dyDescent="0.25">
      <c r="A106" s="8" t="s">
        <v>58</v>
      </c>
      <c r="B106" s="29">
        <v>21784</v>
      </c>
      <c r="C106" s="29"/>
    </row>
    <row r="107" spans="1:3" ht="15.75" x14ac:dyDescent="0.25">
      <c r="A107" s="8" t="s">
        <v>59</v>
      </c>
      <c r="B107" s="29">
        <v>66930</v>
      </c>
      <c r="C107" s="29"/>
    </row>
    <row r="108" spans="1:3" ht="15.75" x14ac:dyDescent="0.25">
      <c r="A108" s="8" t="s">
        <v>31</v>
      </c>
      <c r="B108" s="29">
        <v>12908.6</v>
      </c>
      <c r="C108" s="29"/>
    </row>
    <row r="109" spans="1:3" ht="15.75" x14ac:dyDescent="0.25">
      <c r="A109" s="7" t="s">
        <v>60</v>
      </c>
      <c r="B109" s="29"/>
      <c r="C109" s="29"/>
    </row>
    <row r="110" spans="1:3" ht="15.75" x14ac:dyDescent="0.25">
      <c r="A110" s="8" t="s">
        <v>56</v>
      </c>
      <c r="B110" s="29">
        <v>38750</v>
      </c>
      <c r="C110" s="29"/>
    </row>
    <row r="111" spans="1:3" ht="15.75" x14ac:dyDescent="0.25">
      <c r="A111" s="8" t="s">
        <v>30</v>
      </c>
      <c r="B111" s="29">
        <v>7254</v>
      </c>
      <c r="C111" s="29"/>
    </row>
    <row r="112" spans="1:3" ht="15.75" x14ac:dyDescent="0.25">
      <c r="A112" s="8" t="s">
        <v>31</v>
      </c>
      <c r="B112" s="29">
        <v>3406.8</v>
      </c>
      <c r="C112" s="29"/>
    </row>
    <row r="113" spans="1:3" ht="15.75" x14ac:dyDescent="0.25">
      <c r="A113" s="7" t="s">
        <v>61</v>
      </c>
      <c r="B113" s="29"/>
      <c r="C113" s="29"/>
    </row>
    <row r="114" spans="1:3" ht="15.75" x14ac:dyDescent="0.25">
      <c r="A114" s="8" t="s">
        <v>56</v>
      </c>
      <c r="B114" s="29">
        <v>38750</v>
      </c>
      <c r="C114" s="29"/>
    </row>
    <row r="115" spans="1:3" ht="15.75" x14ac:dyDescent="0.25">
      <c r="A115" s="8" t="s">
        <v>30</v>
      </c>
      <c r="B115" s="29">
        <v>6525</v>
      </c>
      <c r="C115" s="29"/>
    </row>
    <row r="116" spans="1:3" ht="15.75" x14ac:dyDescent="0.25">
      <c r="A116" s="8" t="s">
        <v>31</v>
      </c>
      <c r="B116" s="29">
        <v>2700</v>
      </c>
      <c r="C116" s="29"/>
    </row>
    <row r="117" spans="1:3" ht="15.75" x14ac:dyDescent="0.25">
      <c r="A117" s="7" t="s">
        <v>62</v>
      </c>
      <c r="B117" s="29"/>
      <c r="C117" s="29"/>
    </row>
    <row r="118" spans="1:3" ht="15.75" x14ac:dyDescent="0.25">
      <c r="A118" s="11" t="s">
        <v>29</v>
      </c>
      <c r="B118" s="29">
        <v>38750</v>
      </c>
      <c r="C118" s="29"/>
    </row>
    <row r="119" spans="1:3" ht="15.75" x14ac:dyDescent="0.25">
      <c r="A119" s="11" t="s">
        <v>30</v>
      </c>
      <c r="B119" s="29">
        <v>5971</v>
      </c>
      <c r="C119" s="29"/>
    </row>
    <row r="120" spans="1:3" ht="15.75" x14ac:dyDescent="0.25">
      <c r="A120" s="11" t="s">
        <v>31</v>
      </c>
      <c r="B120" s="29">
        <v>9200.6</v>
      </c>
      <c r="C120" s="29"/>
    </row>
    <row r="121" spans="1:3" ht="15.75" x14ac:dyDescent="0.25">
      <c r="A121" s="9" t="s">
        <v>63</v>
      </c>
      <c r="B121" s="29"/>
      <c r="C121" s="29"/>
    </row>
    <row r="122" spans="1:3" ht="15.75" x14ac:dyDescent="0.25">
      <c r="A122" s="8" t="s">
        <v>29</v>
      </c>
      <c r="B122" s="29">
        <v>38750</v>
      </c>
      <c r="C122" s="29"/>
    </row>
    <row r="123" spans="1:3" ht="15.75" x14ac:dyDescent="0.25">
      <c r="A123" s="8" t="s">
        <v>30</v>
      </c>
      <c r="B123" s="29">
        <v>5019</v>
      </c>
      <c r="C123" s="29"/>
    </row>
    <row r="124" spans="1:3" ht="15.75" x14ac:dyDescent="0.25">
      <c r="A124" s="7" t="s">
        <v>64</v>
      </c>
      <c r="B124" s="29"/>
      <c r="C124" s="29"/>
    </row>
    <row r="125" spans="1:3" ht="15.75" x14ac:dyDescent="0.25">
      <c r="A125" s="8" t="s">
        <v>56</v>
      </c>
      <c r="B125" s="29">
        <v>68200</v>
      </c>
      <c r="C125" s="29"/>
    </row>
    <row r="126" spans="1:3" ht="15.75" x14ac:dyDescent="0.25">
      <c r="A126" s="8" t="s">
        <v>31</v>
      </c>
      <c r="B126" s="29">
        <v>12809.2</v>
      </c>
      <c r="C126" s="29"/>
    </row>
    <row r="127" spans="1:3" ht="26.25" customHeight="1" x14ac:dyDescent="0.25">
      <c r="A127" s="8" t="s">
        <v>30</v>
      </c>
      <c r="B127" s="29">
        <f>4005+5144</f>
        <v>9149</v>
      </c>
      <c r="C127" s="29"/>
    </row>
    <row r="128" spans="1:3" ht="33" customHeight="1" x14ac:dyDescent="0.25">
      <c r="A128" s="33" t="s">
        <v>65</v>
      </c>
      <c r="B128" s="33"/>
      <c r="C128" s="33"/>
    </row>
    <row r="129" spans="1:3" ht="15.75" x14ac:dyDescent="0.25">
      <c r="A129" s="12"/>
      <c r="B129" s="12"/>
    </row>
    <row r="130" spans="1:3" ht="15.75" x14ac:dyDescent="0.25">
      <c r="A130" s="13" t="s">
        <v>66</v>
      </c>
      <c r="B130" s="14" t="s">
        <v>67</v>
      </c>
      <c r="C130" s="14" t="s">
        <v>68</v>
      </c>
    </row>
    <row r="131" spans="1:3" ht="15.75" x14ac:dyDescent="0.25">
      <c r="A131" s="8" t="s">
        <v>69</v>
      </c>
      <c r="B131" s="15"/>
      <c r="C131" s="15">
        <f>8306+6700</f>
        <v>15006</v>
      </c>
    </row>
    <row r="132" spans="1:3" ht="15.75" x14ac:dyDescent="0.25">
      <c r="A132" s="8" t="s">
        <v>70</v>
      </c>
      <c r="B132" s="15"/>
      <c r="C132" s="15">
        <f>22254</f>
        <v>22254</v>
      </c>
    </row>
    <row r="133" spans="1:3" ht="15.75" x14ac:dyDescent="0.25">
      <c r="A133" s="8" t="s">
        <v>71</v>
      </c>
      <c r="B133" s="16"/>
      <c r="C133" s="15">
        <f>4616.96*1.22</f>
        <v>5632.6912000000002</v>
      </c>
    </row>
    <row r="134" spans="1:3" ht="15.75" x14ac:dyDescent="0.25">
      <c r="A134" s="8" t="s">
        <v>72</v>
      </c>
      <c r="B134" s="16"/>
      <c r="C134" s="15">
        <f>3000</f>
        <v>3000</v>
      </c>
    </row>
    <row r="135" spans="1:3" ht="15.75" x14ac:dyDescent="0.25">
      <c r="A135" s="8" t="s">
        <v>73</v>
      </c>
      <c r="B135" s="15"/>
      <c r="C135" s="15"/>
    </row>
    <row r="136" spans="1:3" ht="15.75" x14ac:dyDescent="0.25">
      <c r="A136" s="13" t="s">
        <v>74</v>
      </c>
      <c r="B136" s="15"/>
      <c r="C136" s="17"/>
    </row>
    <row r="137" spans="1:3" ht="15.75" x14ac:dyDescent="0.25">
      <c r="A137" s="8" t="s">
        <v>75</v>
      </c>
      <c r="B137" s="16">
        <v>0</v>
      </c>
      <c r="C137" s="15">
        <f>27319.2</f>
        <v>27319.200000000001</v>
      </c>
    </row>
    <row r="138" spans="1:3" ht="15.75" x14ac:dyDescent="0.25">
      <c r="A138" s="8" t="s">
        <v>71</v>
      </c>
      <c r="B138" s="16">
        <v>0</v>
      </c>
      <c r="C138" s="15">
        <f>(7234.62+5260.4+4911.58)*1.22</f>
        <v>21236.051999999996</v>
      </c>
    </row>
    <row r="139" spans="1:3" ht="15.75" x14ac:dyDescent="0.25">
      <c r="A139" s="8" t="s">
        <v>72</v>
      </c>
      <c r="B139" s="16">
        <v>0</v>
      </c>
      <c r="C139" s="15"/>
    </row>
    <row r="140" spans="1:3" ht="15.75" x14ac:dyDescent="0.25">
      <c r="A140" s="8" t="s">
        <v>73</v>
      </c>
      <c r="B140" s="16">
        <v>0</v>
      </c>
      <c r="C140" s="15"/>
    </row>
    <row r="141" spans="1:3" ht="15.75" x14ac:dyDescent="0.25">
      <c r="A141" s="8" t="s">
        <v>70</v>
      </c>
      <c r="B141" s="16">
        <v>0</v>
      </c>
      <c r="C141" s="15"/>
    </row>
    <row r="142" spans="1:3" ht="15.75" x14ac:dyDescent="0.25">
      <c r="A142" s="8" t="s">
        <v>69</v>
      </c>
      <c r="B142" s="18">
        <v>11210</v>
      </c>
      <c r="C142" s="15"/>
    </row>
    <row r="143" spans="1:3" ht="38.25" customHeight="1" x14ac:dyDescent="0.25">
      <c r="A143" s="13" t="s">
        <v>86</v>
      </c>
      <c r="B143" s="19"/>
    </row>
    <row r="144" spans="1:3" ht="15.75" x14ac:dyDescent="0.25">
      <c r="A144" s="20" t="s">
        <v>76</v>
      </c>
      <c r="B144" s="21"/>
      <c r="C144" s="18">
        <v>7400</v>
      </c>
    </row>
    <row r="145" spans="1:3" ht="15.75" x14ac:dyDescent="0.25">
      <c r="A145" s="20" t="s">
        <v>77</v>
      </c>
      <c r="B145" s="21"/>
      <c r="C145" s="18">
        <v>51554</v>
      </c>
    </row>
    <row r="146" spans="1:3" ht="15.75" x14ac:dyDescent="0.25">
      <c r="A146" s="20" t="s">
        <v>78</v>
      </c>
      <c r="B146" s="22"/>
      <c r="C146" s="18"/>
    </row>
    <row r="147" spans="1:3" ht="15.75" x14ac:dyDescent="0.25">
      <c r="A147" s="20" t="s">
        <v>79</v>
      </c>
      <c r="B147" s="22"/>
      <c r="C147" s="18"/>
    </row>
    <row r="148" spans="1:3" ht="15.75" x14ac:dyDescent="0.25">
      <c r="A148" s="20" t="s">
        <v>80</v>
      </c>
      <c r="B148" s="22"/>
      <c r="C148" s="18"/>
    </row>
    <row r="149" spans="1:3" ht="15.75" x14ac:dyDescent="0.25">
      <c r="A149" s="20" t="s">
        <v>81</v>
      </c>
      <c r="B149" s="21"/>
      <c r="C149" s="18"/>
    </row>
    <row r="150" spans="1:3" ht="15.75" x14ac:dyDescent="0.25">
      <c r="A150" s="20" t="s">
        <v>82</v>
      </c>
      <c r="B150" s="22">
        <v>0</v>
      </c>
      <c r="C150" s="18"/>
    </row>
    <row r="151" spans="1:3" ht="15.75" x14ac:dyDescent="0.25">
      <c r="A151" s="20" t="s">
        <v>83</v>
      </c>
      <c r="B151" s="21"/>
      <c r="C151" s="18"/>
    </row>
    <row r="152" spans="1:3" ht="15.75" x14ac:dyDescent="0.25">
      <c r="A152" s="20"/>
      <c r="B152" s="23"/>
      <c r="C152" s="24"/>
    </row>
    <row r="153" spans="1:3" ht="15.75" x14ac:dyDescent="0.25">
      <c r="A153" s="25" t="s">
        <v>87</v>
      </c>
      <c r="B153" s="10">
        <f>(34500+17250+41818.18)*1.2</f>
        <v>112281.81599999999</v>
      </c>
    </row>
    <row r="154" spans="1:3" ht="15.75" x14ac:dyDescent="0.25">
      <c r="A154" s="25" t="s">
        <v>1</v>
      </c>
      <c r="B154" s="10">
        <v>15000</v>
      </c>
    </row>
    <row r="155" spans="1:3" ht="15.75" x14ac:dyDescent="0.25">
      <c r="A155" s="25" t="s">
        <v>84</v>
      </c>
      <c r="B155" s="10">
        <v>295</v>
      </c>
    </row>
    <row r="156" spans="1:3" x14ac:dyDescent="0.25">
      <c r="B156" s="26"/>
    </row>
    <row r="157" spans="1:3" ht="15.75" x14ac:dyDescent="0.25">
      <c r="A157" s="27"/>
      <c r="B157" s="28"/>
    </row>
    <row r="158" spans="1:3" ht="15.75" x14ac:dyDescent="0.25">
      <c r="A158" s="27"/>
      <c r="B158" s="28"/>
    </row>
    <row r="159" spans="1:3" ht="15.75" x14ac:dyDescent="0.25">
      <c r="A159" s="27"/>
      <c r="B159" s="28"/>
    </row>
  </sheetData>
  <mergeCells count="6">
    <mergeCell ref="A128:C128"/>
    <mergeCell ref="A1:B1"/>
    <mergeCell ref="A28:B28"/>
    <mergeCell ref="A24:B24"/>
    <mergeCell ref="A16:B16"/>
    <mergeCell ref="A17:B17"/>
  </mergeCells>
  <hyperlinks>
    <hyperlink ref="A117" r:id="rId1" display="https://doroga-zhizni.org/tanya-s-ne-ostavit-v-odinochestve.html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a.kotelnikova</dc:creator>
  <cp:lastModifiedBy>a.kotelnikova</cp:lastModifiedBy>
  <dcterms:created xsi:type="dcterms:W3CDTF">2021-08-11T08:05:03Z</dcterms:created>
  <dcterms:modified xsi:type="dcterms:W3CDTF">2021-08-11T08:51:41Z</dcterms:modified>
</cp:coreProperties>
</file>